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5385" activeTab="0"/>
  </bookViews>
  <sheets>
    <sheet name="Madawaska Sub" sheetId="1" r:id="rId1"/>
    <sheet name="Houlton Sub" sheetId="2" r:id="rId2"/>
    <sheet name="Presque Isle Sub" sheetId="3" r:id="rId3"/>
    <sheet name="Fort Fairfield Sub" sheetId="4" r:id="rId4"/>
    <sheet name="Limestone Sub" sheetId="5" r:id="rId5"/>
    <sheet name="Total Cost" sheetId="6" r:id="rId6"/>
    <sheet name="Man Hours" sheetId="7" r:id="rId7"/>
  </sheets>
  <definedNames/>
  <calcPr fullCalcOnLoad="1"/>
</workbook>
</file>

<file path=xl/sharedStrings.xml><?xml version="1.0" encoding="utf-8"?>
<sst xmlns="http://schemas.openxmlformats.org/spreadsheetml/2006/main" count="271" uniqueCount="111">
  <si>
    <t>MADAWASKA SUB</t>
  </si>
  <si>
    <t xml:space="preserve">     Cost to Remove</t>
  </si>
  <si>
    <t>UNIT</t>
  </si>
  <si>
    <t>PRICE</t>
  </si>
  <si>
    <t>QUANT.</t>
  </si>
  <si>
    <t>COST</t>
  </si>
  <si>
    <t>TF</t>
  </si>
  <si>
    <t>TON</t>
  </si>
  <si>
    <t xml:space="preserve">     Scrap Value (Credit) Less Transportation Cost</t>
  </si>
  <si>
    <t xml:space="preserve">     New 115 RE Rail Welded in 1600' strings</t>
  </si>
  <si>
    <t xml:space="preserve">     Scrap Joint Bars (Credit) Less Trans. Cost</t>
  </si>
  <si>
    <t xml:space="preserve">     Rail Anchors</t>
  </si>
  <si>
    <t>EA</t>
  </si>
  <si>
    <t xml:space="preserve">    Thermite Weld Strings</t>
  </si>
  <si>
    <t>LS</t>
  </si>
  <si>
    <t>Tie Replacement and Surfacing</t>
  </si>
  <si>
    <t xml:space="preserve">     Surface Entire Subdivision</t>
  </si>
  <si>
    <t>Ditching and Drainage</t>
  </si>
  <si>
    <t xml:space="preserve">    Clean Ditches Blocked and Regrade (5% of RR)</t>
  </si>
  <si>
    <t xml:space="preserve">    Check Culverts, Clean and Minor Repairs</t>
  </si>
  <si>
    <t>Mile</t>
  </si>
  <si>
    <t>Grade Crossings</t>
  </si>
  <si>
    <t xml:space="preserve">    Replace Public Crossings (25%)</t>
  </si>
  <si>
    <t xml:space="preserve">    Replace Private Crossings (40%)</t>
  </si>
  <si>
    <t>Turnouts</t>
  </si>
  <si>
    <t xml:space="preserve">   Switch Timber Selective Replacement and</t>
  </si>
  <si>
    <t xml:space="preserve">   Frog and Switch Point Repair -all Main Line</t>
  </si>
  <si>
    <t xml:space="preserve">   Turnouts</t>
  </si>
  <si>
    <t>Bridge Decks</t>
  </si>
  <si>
    <t xml:space="preserve">    No cost budgeted for Deck Replacement</t>
  </si>
  <si>
    <t>TOTAL COST - MADAWASKA SUB</t>
  </si>
  <si>
    <t>PROGRAM ELEMENT</t>
  </si>
  <si>
    <t>HOULTON SUB</t>
  </si>
  <si>
    <t>Spot Rail Replacement</t>
  </si>
  <si>
    <t xml:space="preserve">     Replace small segments of rail</t>
  </si>
  <si>
    <t>Estimated Cost Assuming Minimal Upgrades</t>
  </si>
  <si>
    <t>Furnish and Apply Additional Rail Ancors</t>
  </si>
  <si>
    <t xml:space="preserve">    Anchors</t>
  </si>
  <si>
    <t xml:space="preserve">    Apply</t>
  </si>
  <si>
    <t>PRESQUE ISLE SUB</t>
  </si>
  <si>
    <t xml:space="preserve">     Replace 50 ties per mile average </t>
  </si>
  <si>
    <t>LIMESTONE SUB</t>
  </si>
  <si>
    <t xml:space="preserve">RII Report Recomends no work unless traffic resumes.  </t>
  </si>
  <si>
    <t>Cost above is approximate cost bring RR back up to FRA Class 2 to allow efficient operation, since much of</t>
  </si>
  <si>
    <t>FORT FAIRFIELD SUB</t>
  </si>
  <si>
    <t>Total Estimated Cost</t>
  </si>
  <si>
    <t>1.  Estimate based only on RII Report, dated May 10, 2010.  Actual conditions not observed.</t>
  </si>
  <si>
    <t>RAIL COST</t>
  </si>
  <si>
    <t xml:space="preserve">Based on conversation with A&amp;K Railroad Materials, the delivered cost for new 115 RE CWR in 1600 foot </t>
  </si>
  <si>
    <t>$900 per net ton-and it would not be available in quantities of 6 to 10 track miles.</t>
  </si>
  <si>
    <t xml:space="preserve">lengths delivered to Maine by rail train and unloaded along the shoulder was $23.75 per rail foot.   New 115 </t>
  </si>
  <si>
    <t>RE rail in 80 foot lengths delivered to Maine was given as $1,050 per net ton.  Fit 115 RE relay rail would be about</t>
  </si>
  <si>
    <t>SEE SUMMARY PAGE FOR LIST OF ASSUMPTIONS AND OTHER INFORMATION ON THIS PRELIMINARY</t>
  </si>
  <si>
    <t xml:space="preserve">ESTIMATE,  </t>
  </si>
  <si>
    <t xml:space="preserve">    Replace Private Crossings (40% of crossings)</t>
  </si>
  <si>
    <t xml:space="preserve">    Replace Public Crossings (25% of crossings)</t>
  </si>
  <si>
    <t>Remove exist. rail and replace with new 115 RE CWR</t>
  </si>
  <si>
    <t>To Easton only</t>
  </si>
  <si>
    <t>(Total of four miles)</t>
  </si>
  <si>
    <t>Brush Cut Entire Line</t>
  </si>
  <si>
    <t>Contingency 15%</t>
  </si>
  <si>
    <t>4.  No cost whatever for bridges, decks, etc.</t>
  </si>
  <si>
    <t>5.  No cost for automatic highway crossing warning systems, replacing insulated joints, etc.</t>
  </si>
  <si>
    <t>To Caribou only</t>
  </si>
  <si>
    <t xml:space="preserve">     line is current Excepted to Class 1.  </t>
  </si>
  <si>
    <t>TOTAL COST - LIMESTONE SUB - To Caribou only</t>
  </si>
  <si>
    <t>INSTALL 4 TRACK MILES OF 115 RE CWR</t>
  </si>
  <si>
    <t xml:space="preserve">     Replace 125 ties per mile average </t>
  </si>
  <si>
    <t>Rail Anchors</t>
  </si>
  <si>
    <t>Not including</t>
  </si>
  <si>
    <t>This cost includes four miles of new 115 RE CWR</t>
  </si>
  <si>
    <t>SUBDIVISION</t>
  </si>
  <si>
    <t>MILES</t>
  </si>
  <si>
    <t>EST. COST</t>
  </si>
  <si>
    <t>REMARKS</t>
  </si>
  <si>
    <r>
      <t xml:space="preserve">Rail Anchors </t>
    </r>
    <r>
      <rPr>
        <sz val="11"/>
        <color indexed="8"/>
        <rFont val="Calibri"/>
        <family val="2"/>
      </rPr>
      <t xml:space="preserve"> (From Millinocket to Squa Pan Only)</t>
    </r>
  </si>
  <si>
    <t>Additional cost to purchase and install rail anchors between Millinocket and Squa Pan</t>
  </si>
  <si>
    <t>3.  Included cost for ditching 5% of line and checking, cleaning and minor repairs to culverts.</t>
  </si>
  <si>
    <t>2.  Have added cost for some private grade crossing surface renewals.</t>
  </si>
  <si>
    <t xml:space="preserve">      (Assume that some public crossing surface renewals may be funded from other sources).</t>
  </si>
  <si>
    <t>6.  No cost for turnout timber replacement or repairs.</t>
  </si>
  <si>
    <t xml:space="preserve">    Anchors  (16 per 39 foot rail length)</t>
  </si>
  <si>
    <t xml:space="preserve">    Apply Anchors  </t>
  </si>
  <si>
    <t>7.  No cost for rail anchors except within the four miles of new CWR.  Cost to also anchor Madawaska Sub</t>
  </si>
  <si>
    <t xml:space="preserve">     from Millinocket to Squa Pan (less four miles of new CWR) shown as separate item above.</t>
  </si>
  <si>
    <t>Estimated cost with new rail to replace older rail.</t>
  </si>
  <si>
    <t>TOTAL COST - FORT FAIRFIELD SUB - To Easton Only</t>
  </si>
  <si>
    <t>TOTAL COST - PRESQUE ISLE SUB</t>
  </si>
  <si>
    <t>TOTAL COST - HOULTON SUB</t>
  </si>
  <si>
    <t xml:space="preserve">  (Construction only - no soft costs included)</t>
  </si>
  <si>
    <t xml:space="preserve">     Install Rail, Destress  and Anchor (Labor)</t>
  </si>
  <si>
    <t>NOTES:</t>
  </si>
  <si>
    <t>TOTAL MANHOUR ESTIMATE</t>
  </si>
  <si>
    <t>Average Hourly Wage=</t>
  </si>
  <si>
    <t>Overhead Multiplier=</t>
  </si>
  <si>
    <t>Total Hourly Wage=</t>
  </si>
  <si>
    <t>Total Project Cost=</t>
  </si>
  <si>
    <t xml:space="preserve">% Labor= </t>
  </si>
  <si>
    <t>Total Labor Cost =</t>
  </si>
  <si>
    <t>Total Full Time Work Hours (March thru Sept)=</t>
  </si>
  <si>
    <t>(includes contingency)</t>
  </si>
  <si>
    <t xml:space="preserve">Manhours = </t>
  </si>
  <si>
    <t>(Total Labor Cost/Total Hourly Wage)</t>
  </si>
  <si>
    <t xml:space="preserve">Full Time Employees = </t>
  </si>
  <si>
    <t>(Manhours/Work Hours)</t>
  </si>
  <si>
    <t>REHABILITATION  PLAN MADAWASKA SUB</t>
  </si>
  <si>
    <t>REHABILITATION PLAN HOULTON SUB</t>
  </si>
  <si>
    <t>REHABILITATION PLAN PRESQUE ISLE SUB</t>
  </si>
  <si>
    <t>REHABILITATION PLAN FOR FAIRFIELD SUB (To Easton only)</t>
  </si>
  <si>
    <t>REHABILITATION PLAN LIMESTONE SUB - (To Caribou only)</t>
  </si>
  <si>
    <t>REHABILITATION PLAN TOTAL ESTIMATED COST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</si>
</sst>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#,##0.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 style="thin"/>
      <top/>
      <bottom/>
    </border>
    <border>
      <left style="thin"/>
      <right style="double"/>
      <top/>
      <bottom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thin"/>
      <top/>
      <bottom style="thick"/>
    </border>
    <border>
      <left style="thin"/>
      <right style="double"/>
      <top/>
      <bottom style="thick"/>
    </border>
    <border>
      <left/>
      <right style="thin"/>
      <top/>
      <bottom style="thick"/>
    </border>
    <border>
      <left/>
      <right style="thin"/>
      <top/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ck"/>
      <right style="thin"/>
      <top/>
      <bottom/>
    </border>
    <border>
      <left style="thin"/>
      <right style="thick"/>
      <top/>
      <bottom/>
    </border>
    <border>
      <left style="thin"/>
      <right/>
      <top/>
      <bottom/>
    </border>
    <border>
      <left/>
      <right style="thick"/>
      <top/>
      <bottom/>
    </border>
    <border>
      <left style="thick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ck"/>
      <top/>
      <bottom style="double"/>
    </border>
    <border>
      <left style="thick"/>
      <right style="thin"/>
      <top/>
      <bottom style="thick"/>
    </border>
    <border>
      <left style="thin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ck"/>
      <top style="thick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64" fontId="1" fillId="0" borderId="17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164" fontId="1" fillId="0" borderId="19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6" fontId="0" fillId="0" borderId="0" xfId="0" applyNumberFormat="1" applyAlignment="1">
      <alignment/>
    </xf>
    <xf numFmtId="0" fontId="1" fillId="0" borderId="21" xfId="0" applyFont="1" applyBorder="1" applyAlignment="1">
      <alignment/>
    </xf>
    <xf numFmtId="164" fontId="1" fillId="0" borderId="21" xfId="0" applyNumberFormat="1" applyFont="1" applyBorder="1" applyAlignment="1">
      <alignment/>
    </xf>
    <xf numFmtId="0" fontId="1" fillId="0" borderId="22" xfId="0" applyFont="1" applyBorder="1" applyAlignment="1">
      <alignment/>
    </xf>
    <xf numFmtId="165" fontId="1" fillId="0" borderId="23" xfId="0" applyNumberFormat="1" applyFont="1" applyBorder="1" applyAlignment="1">
      <alignment/>
    </xf>
    <xf numFmtId="165" fontId="0" fillId="0" borderId="18" xfId="0" applyNumberForma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11" xfId="0" applyNumberFormat="1" applyFont="1" applyBorder="1" applyAlignment="1">
      <alignment horizontal="center"/>
    </xf>
    <xf numFmtId="165" fontId="0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166" fontId="0" fillId="0" borderId="18" xfId="0" applyNumberForma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17" xfId="0" applyFont="1" applyBorder="1" applyAlignment="1">
      <alignment/>
    </xf>
    <xf numFmtId="165" fontId="3" fillId="0" borderId="17" xfId="0" applyNumberFormat="1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15" xfId="0" applyFont="1" applyBorder="1" applyAlignment="1">
      <alignment/>
    </xf>
    <xf numFmtId="165" fontId="3" fillId="0" borderId="15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165" fontId="2" fillId="0" borderId="17" xfId="0" applyNumberFormat="1" applyFont="1" applyBorder="1" applyAlignment="1">
      <alignment/>
    </xf>
    <xf numFmtId="0" fontId="2" fillId="0" borderId="35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165" fontId="2" fillId="0" borderId="21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Fill="1" applyBorder="1" applyAlignment="1">
      <alignment/>
    </xf>
    <xf numFmtId="9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9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3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7.00390625" style="0" customWidth="1"/>
    <col min="2" max="2" width="10.8515625" style="0" bestFit="1" customWidth="1"/>
    <col min="3" max="3" width="12.28125" style="0" bestFit="1" customWidth="1"/>
    <col min="4" max="4" width="9.421875" style="0" bestFit="1" customWidth="1"/>
    <col min="5" max="5" width="14.7109375" style="0" customWidth="1"/>
  </cols>
  <sheetData>
    <row r="1" spans="1:5" ht="15.75">
      <c r="A1" s="76" t="s">
        <v>105</v>
      </c>
      <c r="B1" s="76"/>
      <c r="C1" s="76"/>
      <c r="D1" s="76"/>
      <c r="E1" s="76"/>
    </row>
    <row r="3" spans="1:5" ht="15">
      <c r="A3" s="9" t="s">
        <v>31</v>
      </c>
      <c r="B3" s="9" t="s">
        <v>2</v>
      </c>
      <c r="C3" s="9" t="s">
        <v>2</v>
      </c>
      <c r="D3" s="10" t="s">
        <v>4</v>
      </c>
      <c r="E3" s="3" t="s">
        <v>5</v>
      </c>
    </row>
    <row r="4" spans="1:5" ht="15.75" thickBot="1">
      <c r="A4" s="11"/>
      <c r="B4" s="12"/>
      <c r="C4" s="12" t="s">
        <v>3</v>
      </c>
      <c r="D4" s="13"/>
      <c r="E4" s="8"/>
    </row>
    <row r="5" spans="1:5" ht="15.75" thickTop="1">
      <c r="A5" s="14" t="s">
        <v>66</v>
      </c>
      <c r="B5" s="15"/>
      <c r="C5" s="15"/>
      <c r="D5" s="16"/>
      <c r="E5" s="4"/>
    </row>
    <row r="6" spans="1:5" ht="15">
      <c r="A6" s="14" t="s">
        <v>56</v>
      </c>
      <c r="B6" s="17"/>
      <c r="C6" s="15"/>
      <c r="D6" s="16"/>
      <c r="E6" s="4"/>
    </row>
    <row r="7" spans="1:5" ht="15">
      <c r="A7" s="15" t="s">
        <v>1</v>
      </c>
      <c r="B7" s="17" t="s">
        <v>6</v>
      </c>
      <c r="C7" s="18">
        <v>4</v>
      </c>
      <c r="D7" s="19">
        <v>21120</v>
      </c>
      <c r="E7" s="5">
        <f>C7*D7</f>
        <v>84480</v>
      </c>
    </row>
    <row r="8" spans="1:5" ht="15">
      <c r="A8" s="15" t="s">
        <v>8</v>
      </c>
      <c r="B8" s="17" t="s">
        <v>7</v>
      </c>
      <c r="C8" s="18">
        <v>350</v>
      </c>
      <c r="D8" s="19">
        <v>700</v>
      </c>
      <c r="E8" s="5">
        <f>C8*-D8</f>
        <v>-245000</v>
      </c>
    </row>
    <row r="9" spans="1:5" ht="15">
      <c r="A9" s="15" t="s">
        <v>10</v>
      </c>
      <c r="B9" s="17" t="s">
        <v>7</v>
      </c>
      <c r="C9" s="18">
        <v>225</v>
      </c>
      <c r="D9" s="19">
        <v>34</v>
      </c>
      <c r="E9" s="5">
        <f>C9*-D9</f>
        <v>-7650</v>
      </c>
    </row>
    <row r="10" spans="1:5" ht="15">
      <c r="A10" s="15" t="s">
        <v>9</v>
      </c>
      <c r="B10" s="17" t="s">
        <v>6</v>
      </c>
      <c r="C10" s="18">
        <v>47.5</v>
      </c>
      <c r="D10" s="19">
        <v>21120</v>
      </c>
      <c r="E10" s="5">
        <f>C10*D10</f>
        <v>1003200</v>
      </c>
    </row>
    <row r="11" spans="1:5" ht="15">
      <c r="A11" s="15" t="s">
        <v>90</v>
      </c>
      <c r="B11" s="17" t="s">
        <v>6</v>
      </c>
      <c r="C11" s="18">
        <v>10</v>
      </c>
      <c r="D11" s="19">
        <v>21120</v>
      </c>
      <c r="E11" s="5">
        <f>C11*D11</f>
        <v>211200</v>
      </c>
    </row>
    <row r="12" spans="1:5" ht="15">
      <c r="A12" s="15" t="s">
        <v>11</v>
      </c>
      <c r="B12" s="17" t="s">
        <v>12</v>
      </c>
      <c r="C12" s="18">
        <v>1.45</v>
      </c>
      <c r="D12" s="19">
        <v>24000</v>
      </c>
      <c r="E12" s="5">
        <f>C12*D12</f>
        <v>34800</v>
      </c>
    </row>
    <row r="13" spans="1:5" ht="15.75" thickBot="1">
      <c r="A13" s="11" t="s">
        <v>13</v>
      </c>
      <c r="B13" s="20" t="s">
        <v>12</v>
      </c>
      <c r="C13" s="21">
        <v>1500</v>
      </c>
      <c r="D13" s="22">
        <v>26</v>
      </c>
      <c r="E13" s="6">
        <f>C13*D13</f>
        <v>39000</v>
      </c>
    </row>
    <row r="14" spans="1:5" ht="15.75" thickTop="1">
      <c r="A14" s="15"/>
      <c r="B14" s="17"/>
      <c r="C14" s="18"/>
      <c r="D14" s="19"/>
      <c r="E14" s="5">
        <f>SUM(E7:E13)</f>
        <v>1120030</v>
      </c>
    </row>
    <row r="15" spans="1:5" ht="15">
      <c r="A15" s="15"/>
      <c r="B15" s="17"/>
      <c r="C15" s="18"/>
      <c r="D15" s="19"/>
      <c r="E15" s="5"/>
    </row>
    <row r="16" spans="1:5" ht="15">
      <c r="A16" s="14" t="s">
        <v>59</v>
      </c>
      <c r="B16" s="17" t="s">
        <v>20</v>
      </c>
      <c r="C16" s="18">
        <v>4000</v>
      </c>
      <c r="D16" s="19">
        <v>159</v>
      </c>
      <c r="E16" s="5">
        <f>C16*D16</f>
        <v>636000</v>
      </c>
    </row>
    <row r="17" spans="1:5" ht="15">
      <c r="A17" s="15"/>
      <c r="B17" s="17"/>
      <c r="C17" s="18"/>
      <c r="D17" s="19"/>
      <c r="E17" s="5">
        <f>SUM(E16:E16)</f>
        <v>636000</v>
      </c>
    </row>
    <row r="18" spans="1:5" ht="15">
      <c r="A18" s="14" t="s">
        <v>15</v>
      </c>
      <c r="B18" s="17"/>
      <c r="C18" s="18"/>
      <c r="D18" s="19"/>
      <c r="E18" s="5"/>
    </row>
    <row r="19" spans="1:5" ht="15">
      <c r="A19" s="15" t="s">
        <v>67</v>
      </c>
      <c r="B19" s="17" t="s">
        <v>12</v>
      </c>
      <c r="C19" s="18">
        <v>75</v>
      </c>
      <c r="D19" s="19">
        <f>159*125</f>
        <v>19875</v>
      </c>
      <c r="E19" s="5">
        <f>C19*D19</f>
        <v>1490625</v>
      </c>
    </row>
    <row r="20" spans="1:5" ht="15.75" thickBot="1">
      <c r="A20" s="11" t="s">
        <v>16</v>
      </c>
      <c r="B20" s="20" t="s">
        <v>6</v>
      </c>
      <c r="C20" s="21">
        <v>2.5</v>
      </c>
      <c r="D20" s="22">
        <f>159*5280</f>
        <v>839520</v>
      </c>
      <c r="E20" s="6">
        <f>C20*D20</f>
        <v>2098800</v>
      </c>
    </row>
    <row r="21" spans="1:5" ht="15.75" thickTop="1">
      <c r="A21" s="15"/>
      <c r="B21" s="17"/>
      <c r="C21" s="18"/>
      <c r="D21" s="19"/>
      <c r="E21" s="5">
        <f>SUM(E19:E20)</f>
        <v>3589425</v>
      </c>
    </row>
    <row r="22" spans="1:5" ht="15">
      <c r="A22" s="14" t="s">
        <v>17</v>
      </c>
      <c r="B22" s="17"/>
      <c r="C22" s="18"/>
      <c r="D22" s="19"/>
      <c r="E22" s="5"/>
    </row>
    <row r="23" spans="1:5" ht="15">
      <c r="A23" s="15" t="s">
        <v>18</v>
      </c>
      <c r="B23" s="17" t="s">
        <v>6</v>
      </c>
      <c r="C23" s="18">
        <v>6</v>
      </c>
      <c r="D23" s="19">
        <f>159*5280*0.05</f>
        <v>41976</v>
      </c>
      <c r="E23" s="5">
        <f>C23*D23</f>
        <v>251856</v>
      </c>
    </row>
    <row r="24" spans="1:5" ht="15.75" thickBot="1">
      <c r="A24" s="11" t="s">
        <v>19</v>
      </c>
      <c r="B24" s="20" t="s">
        <v>20</v>
      </c>
      <c r="C24" s="21">
        <v>7500</v>
      </c>
      <c r="D24" s="22">
        <v>159</v>
      </c>
      <c r="E24" s="6">
        <f>C24*D24</f>
        <v>1192500</v>
      </c>
    </row>
    <row r="25" spans="1:5" ht="15.75" thickTop="1">
      <c r="A25" s="15"/>
      <c r="B25" s="17"/>
      <c r="C25" s="15"/>
      <c r="D25" s="19"/>
      <c r="E25" s="5">
        <f>SUM(E23:E24)</f>
        <v>1444356</v>
      </c>
    </row>
    <row r="26" spans="1:5" ht="15">
      <c r="A26" s="14" t="s">
        <v>21</v>
      </c>
      <c r="B26" s="17"/>
      <c r="C26" s="15"/>
      <c r="D26" s="16"/>
      <c r="E26" s="4"/>
    </row>
    <row r="27" spans="1:5" ht="15">
      <c r="A27" s="15" t="s">
        <v>54</v>
      </c>
      <c r="B27" s="17" t="s">
        <v>12</v>
      </c>
      <c r="C27" s="18">
        <v>5000</v>
      </c>
      <c r="D27" s="16">
        <v>29</v>
      </c>
      <c r="E27" s="5">
        <f>C27*D27</f>
        <v>145000</v>
      </c>
    </row>
    <row r="28" spans="1:5" ht="15.75" thickBot="1">
      <c r="A28" s="11" t="s">
        <v>55</v>
      </c>
      <c r="B28" s="20" t="s">
        <v>12</v>
      </c>
      <c r="C28" s="21">
        <v>30000</v>
      </c>
      <c r="D28" s="23"/>
      <c r="E28" s="6">
        <f>C28*D28</f>
        <v>0</v>
      </c>
    </row>
    <row r="29" spans="1:5" ht="15.75" thickTop="1">
      <c r="A29" s="15"/>
      <c r="B29" s="17"/>
      <c r="C29" s="18"/>
      <c r="D29" s="16"/>
      <c r="E29" s="5">
        <f>SUM(E27:E28)</f>
        <v>145000</v>
      </c>
    </row>
    <row r="30" spans="1:5" ht="15">
      <c r="A30" s="14" t="s">
        <v>24</v>
      </c>
      <c r="B30" s="17"/>
      <c r="C30" s="18"/>
      <c r="D30" s="16"/>
      <c r="E30" s="5"/>
    </row>
    <row r="31" spans="1:5" ht="15">
      <c r="A31" s="15" t="s">
        <v>25</v>
      </c>
      <c r="B31" s="17"/>
      <c r="C31" s="18"/>
      <c r="D31" s="16"/>
      <c r="E31" s="5"/>
    </row>
    <row r="32" spans="1:5" ht="15">
      <c r="A32" s="15" t="s">
        <v>26</v>
      </c>
      <c r="B32" s="17"/>
      <c r="C32" s="18"/>
      <c r="D32" s="16"/>
      <c r="E32" s="5"/>
    </row>
    <row r="33" spans="1:5" ht="15">
      <c r="A33" s="15" t="s">
        <v>27</v>
      </c>
      <c r="B33" s="17" t="s">
        <v>12</v>
      </c>
      <c r="C33" s="18">
        <v>6000</v>
      </c>
      <c r="D33" s="16"/>
      <c r="E33" s="5">
        <f>C33*D33</f>
        <v>0</v>
      </c>
    </row>
    <row r="34" spans="1:5" ht="15">
      <c r="A34" s="15"/>
      <c r="B34" s="15"/>
      <c r="C34" s="18"/>
      <c r="D34" s="16"/>
      <c r="E34" s="5"/>
    </row>
    <row r="35" spans="1:5" ht="15">
      <c r="A35" s="14" t="s">
        <v>28</v>
      </c>
      <c r="B35" s="15"/>
      <c r="C35" s="18"/>
      <c r="D35" s="16"/>
      <c r="E35" s="5"/>
    </row>
    <row r="36" spans="1:5" ht="15">
      <c r="A36" s="15" t="s">
        <v>29</v>
      </c>
      <c r="B36" s="15"/>
      <c r="C36" s="18"/>
      <c r="D36" s="16"/>
      <c r="E36" s="5"/>
    </row>
    <row r="37" spans="1:5" ht="15">
      <c r="A37" s="15"/>
      <c r="B37" s="15"/>
      <c r="C37" s="18"/>
      <c r="D37" s="16"/>
      <c r="E37" s="5"/>
    </row>
    <row r="38" spans="1:5" ht="15">
      <c r="A38" s="14" t="s">
        <v>75</v>
      </c>
      <c r="B38" s="15"/>
      <c r="C38" s="18"/>
      <c r="D38" s="16"/>
      <c r="E38" s="5"/>
    </row>
    <row r="39" spans="1:5" ht="15">
      <c r="A39" s="15" t="s">
        <v>81</v>
      </c>
      <c r="B39" s="17" t="s">
        <v>12</v>
      </c>
      <c r="C39" s="18">
        <v>1.45</v>
      </c>
      <c r="D39" s="19">
        <v>162000</v>
      </c>
      <c r="E39" s="5">
        <f>C39*D39</f>
        <v>234900</v>
      </c>
    </row>
    <row r="40" spans="1:5" ht="15.75" thickBot="1">
      <c r="A40" s="11" t="s">
        <v>82</v>
      </c>
      <c r="B40" s="20" t="s">
        <v>6</v>
      </c>
      <c r="C40" s="21">
        <v>1.5</v>
      </c>
      <c r="D40" s="22">
        <f>5280*74.7</f>
        <v>394416</v>
      </c>
      <c r="E40" s="6">
        <f>C40*D40</f>
        <v>591624</v>
      </c>
    </row>
    <row r="41" spans="1:5" ht="15.75" thickTop="1">
      <c r="A41" s="15"/>
      <c r="B41" s="15"/>
      <c r="C41" s="18"/>
      <c r="D41" s="16"/>
      <c r="E41" s="5">
        <f>E40+E39</f>
        <v>826524</v>
      </c>
    </row>
    <row r="42" spans="1:5" ht="15">
      <c r="A42" s="15"/>
      <c r="B42" s="15"/>
      <c r="C42" s="18"/>
      <c r="D42" s="16"/>
      <c r="E42" s="5"/>
    </row>
    <row r="43" spans="1:5" ht="15.75" thickBot="1">
      <c r="A43" s="29" t="s">
        <v>30</v>
      </c>
      <c r="B43" s="11"/>
      <c r="C43" s="21"/>
      <c r="D43" s="23"/>
      <c r="E43" s="6"/>
    </row>
    <row r="44" spans="1:5" ht="15.75" thickTop="1">
      <c r="A44" s="15"/>
      <c r="B44" s="15"/>
      <c r="C44" s="18"/>
      <c r="D44" s="16"/>
      <c r="E44" s="5"/>
    </row>
    <row r="45" spans="1:5" ht="15">
      <c r="A45" s="14" t="s">
        <v>85</v>
      </c>
      <c r="B45" s="14"/>
      <c r="C45" s="24"/>
      <c r="D45" s="25"/>
      <c r="E45" s="7">
        <f>E14+E17+E21+E25+E29+E33</f>
        <v>6934811</v>
      </c>
    </row>
    <row r="46" spans="1:5" ht="15">
      <c r="A46" s="14" t="s">
        <v>58</v>
      </c>
      <c r="B46" s="14"/>
      <c r="C46" s="24"/>
      <c r="D46" s="25"/>
      <c r="E46" s="40" t="s">
        <v>69</v>
      </c>
    </row>
    <row r="47" spans="1:5" ht="15">
      <c r="A47" s="26"/>
      <c r="B47" s="26"/>
      <c r="C47" s="27"/>
      <c r="D47" s="28"/>
      <c r="E47" s="41" t="s">
        <v>68</v>
      </c>
    </row>
    <row r="48" spans="3:5" ht="15">
      <c r="C48" s="1"/>
      <c r="E48" s="2"/>
    </row>
    <row r="49" spans="1:5" ht="15">
      <c r="A49" t="s">
        <v>52</v>
      </c>
      <c r="B49" s="2"/>
      <c r="C49" s="1"/>
      <c r="E49" s="2"/>
    </row>
    <row r="50" spans="1:5" ht="15">
      <c r="A50" s="39" t="s">
        <v>53</v>
      </c>
      <c r="C50" s="1"/>
      <c r="E50" s="2"/>
    </row>
    <row r="51" spans="2:5" ht="15">
      <c r="B51" s="31"/>
      <c r="C51" s="1"/>
      <c r="E51" s="2"/>
    </row>
    <row r="52" spans="2:5" ht="15">
      <c r="B52" s="31"/>
      <c r="C52" s="1"/>
      <c r="E52" s="2"/>
    </row>
    <row r="53" spans="3:5" ht="15">
      <c r="C53" s="1"/>
      <c r="E53" s="2"/>
    </row>
    <row r="54" spans="3:5" ht="15">
      <c r="C54" s="1"/>
      <c r="E54" s="2"/>
    </row>
    <row r="55" spans="3:5" ht="15">
      <c r="C55" s="1"/>
      <c r="E55" s="2"/>
    </row>
    <row r="56" spans="3:5" ht="15">
      <c r="C56" s="1"/>
      <c r="E56" s="2"/>
    </row>
    <row r="57" spans="3:5" ht="15">
      <c r="C57" s="1"/>
      <c r="E57" s="2"/>
    </row>
    <row r="58" spans="3:5" ht="15">
      <c r="C58" s="1"/>
      <c r="E58" s="2"/>
    </row>
    <row r="59" spans="3:5" ht="15">
      <c r="C59" s="1"/>
      <c r="E59" s="2"/>
    </row>
    <row r="60" spans="3:5" ht="15">
      <c r="C60" s="1"/>
      <c r="E60" s="2"/>
    </row>
    <row r="61" spans="3:5" ht="15">
      <c r="C61" s="1"/>
      <c r="E61" s="2"/>
    </row>
    <row r="62" spans="3:5" ht="15">
      <c r="C62" s="1"/>
      <c r="E62" s="2"/>
    </row>
    <row r="63" spans="3:5" ht="15">
      <c r="C63" s="1"/>
      <c r="E63" s="2"/>
    </row>
    <row r="64" spans="3:5" ht="15">
      <c r="C64" s="1"/>
      <c r="E64" s="2"/>
    </row>
    <row r="65" spans="3:5" ht="15">
      <c r="C65" s="1"/>
      <c r="E65" s="2"/>
    </row>
    <row r="66" spans="3:5" ht="15">
      <c r="C66" s="1"/>
      <c r="E66" s="2"/>
    </row>
    <row r="67" spans="3:5" ht="15">
      <c r="C67" s="1"/>
      <c r="E67" s="2"/>
    </row>
    <row r="68" spans="3:5" ht="15">
      <c r="C68" s="1"/>
      <c r="E68" s="2"/>
    </row>
    <row r="69" spans="3:5" ht="15">
      <c r="C69" s="1"/>
      <c r="E69" s="2"/>
    </row>
    <row r="70" spans="3:5" ht="15">
      <c r="C70" s="1"/>
      <c r="E70" s="2"/>
    </row>
    <row r="71" spans="3:5" ht="15">
      <c r="C71" s="1"/>
      <c r="E71" s="2"/>
    </row>
    <row r="72" spans="3:5" ht="15">
      <c r="C72" s="1"/>
      <c r="E72" s="2"/>
    </row>
    <row r="73" ht="15">
      <c r="E73" s="2"/>
    </row>
  </sheetData>
  <sheetProtection/>
  <mergeCells count="1">
    <mergeCell ref="A1:E1"/>
  </mergeCells>
  <printOptions/>
  <pageMargins left="0.7" right="0.7" top="0.48" bottom="0.46" header="0.3" footer="0.3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7.00390625" style="0" customWidth="1"/>
    <col min="2" max="2" width="10.8515625" style="0" bestFit="1" customWidth="1"/>
    <col min="3" max="3" width="12.28125" style="0" bestFit="1" customWidth="1"/>
    <col min="4" max="4" width="9.421875" style="0" bestFit="1" customWidth="1"/>
    <col min="5" max="5" width="14.7109375" style="0" customWidth="1"/>
  </cols>
  <sheetData>
    <row r="1" spans="1:5" ht="15.75">
      <c r="A1" s="76" t="s">
        <v>106</v>
      </c>
      <c r="B1" s="76"/>
      <c r="C1" s="76"/>
      <c r="D1" s="76"/>
      <c r="E1" s="76"/>
    </row>
    <row r="3" spans="1:5" ht="15">
      <c r="A3" s="9" t="s">
        <v>31</v>
      </c>
      <c r="B3" s="9" t="s">
        <v>2</v>
      </c>
      <c r="C3" s="9" t="s">
        <v>2</v>
      </c>
      <c r="D3" s="10" t="s">
        <v>4</v>
      </c>
      <c r="E3" s="3" t="s">
        <v>5</v>
      </c>
    </row>
    <row r="4" spans="1:5" ht="15.75" thickBot="1">
      <c r="A4" s="11"/>
      <c r="B4" s="12"/>
      <c r="C4" s="12" t="s">
        <v>3</v>
      </c>
      <c r="D4" s="13"/>
      <c r="E4" s="8"/>
    </row>
    <row r="5" spans="1:5" ht="15.75" thickTop="1">
      <c r="A5" s="14" t="s">
        <v>33</v>
      </c>
      <c r="B5" s="17"/>
      <c r="C5" s="18"/>
      <c r="D5" s="19"/>
      <c r="E5" s="5"/>
    </row>
    <row r="6" spans="1:5" ht="12" customHeight="1">
      <c r="A6" s="15" t="s">
        <v>34</v>
      </c>
      <c r="B6" s="17" t="s">
        <v>14</v>
      </c>
      <c r="C6" s="18">
        <v>50000</v>
      </c>
      <c r="D6" s="19">
        <v>1</v>
      </c>
      <c r="E6" s="5">
        <f>C6*D6</f>
        <v>50000</v>
      </c>
    </row>
    <row r="7" spans="1:5" ht="15">
      <c r="A7" s="15"/>
      <c r="B7" s="17"/>
      <c r="C7" s="18"/>
      <c r="D7" s="19"/>
      <c r="E7" s="5"/>
    </row>
    <row r="8" spans="1:5" ht="15">
      <c r="A8" s="14" t="s">
        <v>15</v>
      </c>
      <c r="B8" s="17"/>
      <c r="C8" s="18"/>
      <c r="D8" s="19"/>
      <c r="E8" s="5"/>
    </row>
    <row r="9" spans="1:5" ht="15">
      <c r="A9" s="15" t="s">
        <v>40</v>
      </c>
      <c r="B9" s="17" t="s">
        <v>12</v>
      </c>
      <c r="C9" s="18">
        <v>75</v>
      </c>
      <c r="D9" s="19">
        <f>50*18.5</f>
        <v>925</v>
      </c>
      <c r="E9" s="5">
        <f>C9*D9</f>
        <v>69375</v>
      </c>
    </row>
    <row r="10" spans="1:5" ht="15.75" thickBot="1">
      <c r="A10" s="11" t="s">
        <v>16</v>
      </c>
      <c r="B10" s="20" t="s">
        <v>6</v>
      </c>
      <c r="C10" s="21">
        <v>2.5</v>
      </c>
      <c r="D10" s="22">
        <f>17*5280</f>
        <v>89760</v>
      </c>
      <c r="E10" s="6">
        <f>C10*D10</f>
        <v>224400</v>
      </c>
    </row>
    <row r="11" spans="1:5" ht="15.75" thickTop="1">
      <c r="A11" s="15"/>
      <c r="B11" s="17"/>
      <c r="C11" s="18"/>
      <c r="D11" s="19"/>
      <c r="E11" s="5">
        <f>SUM(E9:E10)</f>
        <v>293775</v>
      </c>
    </row>
    <row r="12" spans="1:5" ht="15">
      <c r="A12" s="14" t="s">
        <v>17</v>
      </c>
      <c r="B12" s="17"/>
      <c r="C12" s="18"/>
      <c r="D12" s="19"/>
      <c r="E12" s="5"/>
    </row>
    <row r="13" spans="1:5" ht="15">
      <c r="A13" s="15" t="s">
        <v>18</v>
      </c>
      <c r="B13" s="17" t="s">
        <v>6</v>
      </c>
      <c r="C13" s="18">
        <v>6</v>
      </c>
      <c r="D13" s="19">
        <f>17*5280*0.05</f>
        <v>4488</v>
      </c>
      <c r="E13" s="5">
        <f>C13*D13</f>
        <v>26928</v>
      </c>
    </row>
    <row r="14" spans="1:5" ht="15.75" thickBot="1">
      <c r="A14" s="11" t="s">
        <v>19</v>
      </c>
      <c r="B14" s="20" t="s">
        <v>20</v>
      </c>
      <c r="C14" s="21">
        <v>7500</v>
      </c>
      <c r="D14" s="22">
        <v>17</v>
      </c>
      <c r="E14" s="6">
        <f>C14*D14</f>
        <v>127500</v>
      </c>
    </row>
    <row r="15" spans="1:5" ht="15.75" thickTop="1">
      <c r="A15" s="15"/>
      <c r="B15" s="17"/>
      <c r="C15" s="15"/>
      <c r="D15" s="19"/>
      <c r="E15" s="5">
        <f>SUM(E13:E14)</f>
        <v>154428</v>
      </c>
    </row>
    <row r="16" spans="1:5" ht="15">
      <c r="A16" s="14" t="s">
        <v>21</v>
      </c>
      <c r="B16" s="17"/>
      <c r="C16" s="15"/>
      <c r="D16" s="16"/>
      <c r="E16" s="4"/>
    </row>
    <row r="17" spans="1:5" ht="15">
      <c r="A17" s="15" t="s">
        <v>23</v>
      </c>
      <c r="B17" s="17" t="s">
        <v>12</v>
      </c>
      <c r="C17" s="18">
        <v>5000</v>
      </c>
      <c r="D17" s="16">
        <v>5</v>
      </c>
      <c r="E17" s="5">
        <f>C17*D17</f>
        <v>25000</v>
      </c>
    </row>
    <row r="18" spans="1:5" ht="15.75" thickBot="1">
      <c r="A18" s="11" t="s">
        <v>22</v>
      </c>
      <c r="B18" s="20" t="s">
        <v>12</v>
      </c>
      <c r="C18" s="21">
        <v>30000</v>
      </c>
      <c r="D18" s="23"/>
      <c r="E18" s="6">
        <f>C18*D18</f>
        <v>0</v>
      </c>
    </row>
    <row r="19" spans="1:5" ht="15.75" thickTop="1">
      <c r="A19" s="15"/>
      <c r="B19" s="17"/>
      <c r="C19" s="18"/>
      <c r="D19" s="16"/>
      <c r="E19" s="5">
        <f>SUM(E17:E18)</f>
        <v>25000</v>
      </c>
    </row>
    <row r="20" spans="1:5" ht="15">
      <c r="A20" s="14" t="s">
        <v>24</v>
      </c>
      <c r="B20" s="17"/>
      <c r="C20" s="18"/>
      <c r="D20" s="16"/>
      <c r="E20" s="5"/>
    </row>
    <row r="21" spans="1:5" ht="15">
      <c r="A21" s="15" t="s">
        <v>25</v>
      </c>
      <c r="B21" s="17"/>
      <c r="C21" s="18"/>
      <c r="D21" s="16"/>
      <c r="E21" s="5"/>
    </row>
    <row r="22" spans="1:5" ht="15">
      <c r="A22" s="15" t="s">
        <v>26</v>
      </c>
      <c r="B22" s="17"/>
      <c r="C22" s="18"/>
      <c r="D22" s="16"/>
      <c r="E22" s="5"/>
    </row>
    <row r="23" spans="1:5" ht="15">
      <c r="A23" s="15" t="s">
        <v>27</v>
      </c>
      <c r="B23" s="17" t="s">
        <v>12</v>
      </c>
      <c r="C23" s="18">
        <v>6000</v>
      </c>
      <c r="D23" s="16"/>
      <c r="E23" s="5">
        <f>C23*D23</f>
        <v>0</v>
      </c>
    </row>
    <row r="24" spans="1:5" ht="15">
      <c r="A24" s="15"/>
      <c r="B24" s="17"/>
      <c r="C24" s="18"/>
      <c r="D24" s="16"/>
      <c r="E24" s="5"/>
    </row>
    <row r="25" spans="1:5" ht="15">
      <c r="A25" s="14" t="s">
        <v>36</v>
      </c>
      <c r="B25" s="17"/>
      <c r="C25" s="18"/>
      <c r="D25" s="16"/>
      <c r="E25" s="5"/>
    </row>
    <row r="26" spans="1:5" ht="15">
      <c r="A26" s="15" t="s">
        <v>37</v>
      </c>
      <c r="B26" s="17" t="s">
        <v>12</v>
      </c>
      <c r="C26" s="18">
        <v>1.45</v>
      </c>
      <c r="D26" s="19"/>
      <c r="E26" s="5">
        <f>C26*D26</f>
        <v>0</v>
      </c>
    </row>
    <row r="27" spans="1:5" ht="15.75" thickBot="1">
      <c r="A27" s="11" t="s">
        <v>38</v>
      </c>
      <c r="B27" s="20" t="s">
        <v>6</v>
      </c>
      <c r="C27" s="21">
        <v>1.5</v>
      </c>
      <c r="D27" s="22"/>
      <c r="E27" s="6">
        <f>C27*D27</f>
        <v>0</v>
      </c>
    </row>
    <row r="28" spans="1:5" ht="15.75" thickTop="1">
      <c r="A28" s="15"/>
      <c r="B28" s="17"/>
      <c r="C28" s="18"/>
      <c r="D28" s="19"/>
      <c r="E28" s="5">
        <f>SUM(E26:E27)</f>
        <v>0</v>
      </c>
    </row>
    <row r="29" spans="1:5" ht="15">
      <c r="A29" s="15"/>
      <c r="B29" s="15"/>
      <c r="C29" s="18"/>
      <c r="D29" s="36"/>
      <c r="E29" s="5"/>
    </row>
    <row r="30" spans="1:5" ht="15">
      <c r="A30" s="14" t="s">
        <v>59</v>
      </c>
      <c r="B30" s="15" t="s">
        <v>20</v>
      </c>
      <c r="C30" s="18">
        <v>4000</v>
      </c>
      <c r="D30" s="16">
        <v>17</v>
      </c>
      <c r="E30" s="5">
        <f>C30*D30</f>
        <v>68000</v>
      </c>
    </row>
    <row r="31" spans="1:5" ht="15">
      <c r="A31" s="15"/>
      <c r="B31" s="15"/>
      <c r="C31" s="18"/>
      <c r="D31" s="16"/>
      <c r="E31" s="5"/>
    </row>
    <row r="32" spans="1:5" ht="15">
      <c r="A32" s="15"/>
      <c r="B32" s="15"/>
      <c r="C32" s="18"/>
      <c r="D32" s="16"/>
      <c r="E32" s="5"/>
    </row>
    <row r="33" spans="1:5" ht="15.75" thickBot="1">
      <c r="A33" s="29" t="s">
        <v>88</v>
      </c>
      <c r="B33" s="11"/>
      <c r="C33" s="21"/>
      <c r="D33" s="23"/>
      <c r="E33" s="6"/>
    </row>
    <row r="34" spans="1:5" ht="15.75" thickTop="1">
      <c r="A34" s="15"/>
      <c r="B34" s="15"/>
      <c r="C34" s="18"/>
      <c r="D34" s="16"/>
      <c r="E34" s="5"/>
    </row>
    <row r="35" spans="1:5" ht="15.75" thickBot="1">
      <c r="A35" s="32" t="s">
        <v>35</v>
      </c>
      <c r="B35" s="32"/>
      <c r="C35" s="33"/>
      <c r="D35" s="34"/>
      <c r="E35" s="35">
        <f>E6+E11+E15+E19+E23+E28+E30</f>
        <v>591203</v>
      </c>
    </row>
    <row r="36" spans="3:5" ht="15.75" thickTop="1">
      <c r="C36" s="1"/>
      <c r="E36" s="2"/>
    </row>
    <row r="37" spans="1:5" ht="15">
      <c r="A37" t="s">
        <v>52</v>
      </c>
      <c r="B37" s="2"/>
      <c r="C37" s="1"/>
      <c r="E37" s="2"/>
    </row>
    <row r="38" spans="1:5" ht="15">
      <c r="A38" s="39" t="s">
        <v>53</v>
      </c>
      <c r="C38" s="1"/>
      <c r="E38" s="2"/>
    </row>
    <row r="39" spans="2:5" ht="15">
      <c r="B39" s="31"/>
      <c r="C39" s="1"/>
      <c r="E39" s="2"/>
    </row>
    <row r="40" spans="2:5" ht="15">
      <c r="B40" s="31"/>
      <c r="C40" s="1"/>
      <c r="E40" s="2"/>
    </row>
    <row r="41" spans="3:5" ht="15">
      <c r="C41" s="1"/>
      <c r="E41" s="2"/>
    </row>
    <row r="42" spans="3:5" ht="15">
      <c r="C42" s="1"/>
      <c r="E42" s="2"/>
    </row>
    <row r="43" spans="3:5" ht="15">
      <c r="C43" s="1"/>
      <c r="E43" s="2"/>
    </row>
    <row r="44" spans="3:5" ht="15">
      <c r="C44" s="1"/>
      <c r="E44" s="2"/>
    </row>
    <row r="45" spans="3:5" ht="15">
      <c r="C45" s="1"/>
      <c r="E45" s="2"/>
    </row>
    <row r="46" spans="3:5" ht="15">
      <c r="C46" s="1"/>
      <c r="E46" s="2"/>
    </row>
    <row r="47" spans="3:5" ht="15">
      <c r="C47" s="1"/>
      <c r="E47" s="2"/>
    </row>
    <row r="48" spans="3:5" ht="15">
      <c r="C48" s="1"/>
      <c r="E48" s="2"/>
    </row>
    <row r="49" spans="3:5" ht="15">
      <c r="C49" s="1"/>
      <c r="E49" s="2"/>
    </row>
    <row r="50" spans="3:5" ht="15">
      <c r="C50" s="1"/>
      <c r="E50" s="2"/>
    </row>
    <row r="51" spans="3:5" ht="15">
      <c r="C51" s="1"/>
      <c r="E51" s="2"/>
    </row>
    <row r="52" spans="3:5" ht="15">
      <c r="C52" s="1"/>
      <c r="E52" s="2"/>
    </row>
    <row r="53" spans="3:5" ht="15">
      <c r="C53" s="1"/>
      <c r="E53" s="2"/>
    </row>
    <row r="54" spans="3:5" ht="15">
      <c r="C54" s="1"/>
      <c r="E54" s="2"/>
    </row>
    <row r="55" spans="3:5" ht="15">
      <c r="C55" s="1"/>
      <c r="E55" s="2"/>
    </row>
    <row r="56" spans="3:5" ht="15">
      <c r="C56" s="1"/>
      <c r="E56" s="2"/>
    </row>
    <row r="57" spans="3:5" ht="15">
      <c r="C57" s="1"/>
      <c r="E57" s="2"/>
    </row>
    <row r="58" spans="3:5" ht="15">
      <c r="C58" s="1"/>
      <c r="E58" s="2"/>
    </row>
    <row r="59" spans="3:5" ht="15">
      <c r="C59" s="1"/>
      <c r="E59" s="2"/>
    </row>
    <row r="60" spans="3:5" ht="15">
      <c r="C60" s="1"/>
      <c r="E60" s="2"/>
    </row>
    <row r="61" ht="15">
      <c r="E61" s="2"/>
    </row>
  </sheetData>
  <sheetProtection/>
  <mergeCells count="1">
    <mergeCell ref="A1:E1"/>
  </mergeCells>
  <printOptions/>
  <pageMargins left="0.7" right="0.7" top="0.48" bottom="0.46" header="0.3" footer="0.3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7.00390625" style="0" customWidth="1"/>
    <col min="2" max="2" width="10.8515625" style="0" bestFit="1" customWidth="1"/>
    <col min="3" max="3" width="12.28125" style="0" bestFit="1" customWidth="1"/>
    <col min="4" max="4" width="9.421875" style="0" bestFit="1" customWidth="1"/>
    <col min="5" max="5" width="14.7109375" style="0" customWidth="1"/>
  </cols>
  <sheetData>
    <row r="1" spans="1:5" ht="15.75">
      <c r="A1" s="76" t="s">
        <v>107</v>
      </c>
      <c r="B1" s="76"/>
      <c r="C1" s="76"/>
      <c r="D1" s="76"/>
      <c r="E1" s="76"/>
    </row>
    <row r="3" spans="1:5" ht="15">
      <c r="A3" s="9" t="s">
        <v>31</v>
      </c>
      <c r="B3" s="9" t="s">
        <v>2</v>
      </c>
      <c r="C3" s="9" t="s">
        <v>2</v>
      </c>
      <c r="D3" s="10" t="s">
        <v>4</v>
      </c>
      <c r="E3" s="3" t="s">
        <v>5</v>
      </c>
    </row>
    <row r="4" spans="1:5" ht="15.75" thickBot="1">
      <c r="A4" s="11"/>
      <c r="B4" s="12"/>
      <c r="C4" s="12" t="s">
        <v>3</v>
      </c>
      <c r="D4" s="13"/>
      <c r="E4" s="8"/>
    </row>
    <row r="5" spans="1:5" ht="15.75" thickTop="1">
      <c r="A5" s="14" t="s">
        <v>33</v>
      </c>
      <c r="B5" s="17"/>
      <c r="C5" s="18"/>
      <c r="D5" s="19"/>
      <c r="E5" s="5"/>
    </row>
    <row r="6" spans="1:5" ht="12" customHeight="1">
      <c r="A6" s="15" t="s">
        <v>34</v>
      </c>
      <c r="B6" s="17" t="s">
        <v>14</v>
      </c>
      <c r="C6" s="18">
        <v>50000</v>
      </c>
      <c r="D6" s="19">
        <v>1</v>
      </c>
      <c r="E6" s="5">
        <f>C6*D6</f>
        <v>50000</v>
      </c>
    </row>
    <row r="7" spans="1:5" ht="15">
      <c r="A7" s="15"/>
      <c r="B7" s="17"/>
      <c r="C7" s="18"/>
      <c r="D7" s="19"/>
      <c r="E7" s="5"/>
    </row>
    <row r="8" spans="1:5" ht="15">
      <c r="A8" s="14" t="s">
        <v>15</v>
      </c>
      <c r="B8" s="17"/>
      <c r="C8" s="18"/>
      <c r="D8" s="19"/>
      <c r="E8" s="5"/>
    </row>
    <row r="9" spans="1:5" ht="15">
      <c r="A9" s="15" t="s">
        <v>40</v>
      </c>
      <c r="B9" s="17" t="s">
        <v>12</v>
      </c>
      <c r="C9" s="18">
        <v>75</v>
      </c>
      <c r="D9" s="19">
        <f>50*25.5</f>
        <v>1275</v>
      </c>
      <c r="E9" s="5">
        <f>C9*D9</f>
        <v>95625</v>
      </c>
    </row>
    <row r="10" spans="1:5" ht="15.75" thickBot="1">
      <c r="A10" s="11" t="s">
        <v>16</v>
      </c>
      <c r="B10" s="20" t="s">
        <v>6</v>
      </c>
      <c r="C10" s="21">
        <v>2.5</v>
      </c>
      <c r="D10" s="22">
        <f>25.3*5280</f>
        <v>133584</v>
      </c>
      <c r="E10" s="6">
        <f>C10*D10</f>
        <v>333960</v>
      </c>
    </row>
    <row r="11" spans="1:5" ht="15.75" thickTop="1">
      <c r="A11" s="15"/>
      <c r="B11" s="17"/>
      <c r="C11" s="18"/>
      <c r="D11" s="19"/>
      <c r="E11" s="5">
        <f>SUM(E9:E10)</f>
        <v>429585</v>
      </c>
    </row>
    <row r="12" spans="1:5" ht="15">
      <c r="A12" s="14" t="s">
        <v>17</v>
      </c>
      <c r="B12" s="17"/>
      <c r="C12" s="18"/>
      <c r="D12" s="19"/>
      <c r="E12" s="5"/>
    </row>
    <row r="13" spans="1:5" ht="15">
      <c r="A13" s="15" t="s">
        <v>18</v>
      </c>
      <c r="B13" s="17" t="s">
        <v>6</v>
      </c>
      <c r="C13" s="18">
        <v>6</v>
      </c>
      <c r="D13" s="19">
        <f>25.5*5280*0.05</f>
        <v>6732</v>
      </c>
      <c r="E13" s="5">
        <f>C13*D13</f>
        <v>40392</v>
      </c>
    </row>
    <row r="14" spans="1:5" ht="15.75" thickBot="1">
      <c r="A14" s="11" t="s">
        <v>19</v>
      </c>
      <c r="B14" s="20" t="s">
        <v>20</v>
      </c>
      <c r="C14" s="21">
        <v>7500</v>
      </c>
      <c r="D14" s="22">
        <v>25.3</v>
      </c>
      <c r="E14" s="6">
        <f>C14*D14</f>
        <v>189750</v>
      </c>
    </row>
    <row r="15" spans="1:5" ht="15.75" thickTop="1">
      <c r="A15" s="15"/>
      <c r="B15" s="17"/>
      <c r="C15" s="15"/>
      <c r="D15" s="19"/>
      <c r="E15" s="5">
        <f>SUM(E13:E14)</f>
        <v>230142</v>
      </c>
    </row>
    <row r="16" spans="1:5" ht="15">
      <c r="A16" s="14" t="s">
        <v>21</v>
      </c>
      <c r="B16" s="17"/>
      <c r="C16" s="15"/>
      <c r="D16" s="16"/>
      <c r="E16" s="4"/>
    </row>
    <row r="17" spans="1:5" ht="15">
      <c r="A17" s="15" t="s">
        <v>23</v>
      </c>
      <c r="B17" s="17" t="s">
        <v>12</v>
      </c>
      <c r="C17" s="18">
        <v>5000</v>
      </c>
      <c r="D17" s="16">
        <v>4</v>
      </c>
      <c r="E17" s="5">
        <f>C17*D17</f>
        <v>20000</v>
      </c>
    </row>
    <row r="18" spans="1:5" ht="15.75" thickBot="1">
      <c r="A18" s="11" t="s">
        <v>22</v>
      </c>
      <c r="B18" s="20" t="s">
        <v>12</v>
      </c>
      <c r="C18" s="21">
        <v>30000</v>
      </c>
      <c r="D18" s="23"/>
      <c r="E18" s="6">
        <f>C18*D18</f>
        <v>0</v>
      </c>
    </row>
    <row r="19" spans="1:5" ht="15.75" thickTop="1">
      <c r="A19" s="15"/>
      <c r="B19" s="17"/>
      <c r="C19" s="18"/>
      <c r="D19" s="16"/>
      <c r="E19" s="5">
        <f>SUM(E17:E18)</f>
        <v>20000</v>
      </c>
    </row>
    <row r="20" spans="1:5" ht="15">
      <c r="A20" s="14" t="s">
        <v>24</v>
      </c>
      <c r="B20" s="17"/>
      <c r="C20" s="18"/>
      <c r="D20" s="16"/>
      <c r="E20" s="5"/>
    </row>
    <row r="21" spans="1:5" ht="15">
      <c r="A21" s="15" t="s">
        <v>25</v>
      </c>
      <c r="B21" s="17"/>
      <c r="C21" s="18"/>
      <c r="D21" s="16"/>
      <c r="E21" s="5"/>
    </row>
    <row r="22" spans="1:5" ht="15">
      <c r="A22" s="15" t="s">
        <v>26</v>
      </c>
      <c r="B22" s="17"/>
      <c r="C22" s="18"/>
      <c r="D22" s="16"/>
      <c r="E22" s="5"/>
    </row>
    <row r="23" spans="1:5" ht="15">
      <c r="A23" s="15" t="s">
        <v>27</v>
      </c>
      <c r="B23" s="17" t="s">
        <v>12</v>
      </c>
      <c r="C23" s="18">
        <v>6000</v>
      </c>
      <c r="D23" s="16"/>
      <c r="E23" s="5">
        <f>C23*D23</f>
        <v>0</v>
      </c>
    </row>
    <row r="24" spans="1:5" ht="15">
      <c r="A24" s="15"/>
      <c r="B24" s="17"/>
      <c r="C24" s="18"/>
      <c r="D24" s="16"/>
      <c r="E24" s="5"/>
    </row>
    <row r="25" spans="1:5" ht="15">
      <c r="A25" s="14" t="s">
        <v>36</v>
      </c>
      <c r="B25" s="17"/>
      <c r="C25" s="18"/>
      <c r="D25" s="16"/>
      <c r="E25" s="5"/>
    </row>
    <row r="26" spans="1:5" ht="15">
      <c r="A26" s="15" t="s">
        <v>37</v>
      </c>
      <c r="B26" s="17" t="s">
        <v>12</v>
      </c>
      <c r="C26" s="18">
        <v>1.45</v>
      </c>
      <c r="D26" s="19"/>
      <c r="E26" s="5">
        <f>C26*D26</f>
        <v>0</v>
      </c>
    </row>
    <row r="27" spans="1:5" ht="15.75" thickBot="1">
      <c r="A27" s="11" t="s">
        <v>38</v>
      </c>
      <c r="B27" s="20" t="s">
        <v>6</v>
      </c>
      <c r="C27" s="21">
        <v>1.5</v>
      </c>
      <c r="D27" s="22"/>
      <c r="E27" s="6">
        <f>C27*D27</f>
        <v>0</v>
      </c>
    </row>
    <row r="28" spans="1:5" ht="15.75" thickTop="1">
      <c r="A28" s="15"/>
      <c r="B28" s="17"/>
      <c r="C28" s="18"/>
      <c r="D28" s="19"/>
      <c r="E28" s="5">
        <f>SUM(E26:E27)</f>
        <v>0</v>
      </c>
    </row>
    <row r="29" spans="1:5" ht="15">
      <c r="A29" s="14" t="s">
        <v>59</v>
      </c>
      <c r="B29" s="15" t="s">
        <v>20</v>
      </c>
      <c r="C29" s="18">
        <v>4000</v>
      </c>
      <c r="D29" s="43">
        <v>25.3</v>
      </c>
      <c r="E29" s="5">
        <f>C29*D29</f>
        <v>101200</v>
      </c>
    </row>
    <row r="30" spans="1:5" ht="15">
      <c r="A30" s="14"/>
      <c r="B30" s="15"/>
      <c r="C30" s="18"/>
      <c r="D30" s="16"/>
      <c r="E30" s="5"/>
    </row>
    <row r="31" spans="1:5" ht="15">
      <c r="A31" s="15"/>
      <c r="B31" s="15"/>
      <c r="C31" s="18"/>
      <c r="D31" s="16"/>
      <c r="E31" s="5"/>
    </row>
    <row r="32" spans="1:5" ht="15">
      <c r="A32" s="15"/>
      <c r="B32" s="15"/>
      <c r="C32" s="18"/>
      <c r="D32" s="16"/>
      <c r="E32" s="5"/>
    </row>
    <row r="33" spans="1:5" ht="15.75" thickBot="1">
      <c r="A33" s="29" t="s">
        <v>87</v>
      </c>
      <c r="B33" s="11"/>
      <c r="C33" s="21"/>
      <c r="D33" s="23"/>
      <c r="E33" s="6"/>
    </row>
    <row r="34" spans="1:5" ht="15.75" thickTop="1">
      <c r="A34" s="15"/>
      <c r="B34" s="15"/>
      <c r="C34" s="18"/>
      <c r="D34" s="16"/>
      <c r="E34" s="5"/>
    </row>
    <row r="35" spans="1:5" ht="15.75" thickBot="1">
      <c r="A35" s="32" t="s">
        <v>35</v>
      </c>
      <c r="B35" s="32"/>
      <c r="C35" s="33"/>
      <c r="D35" s="34"/>
      <c r="E35" s="35">
        <f>E6+E11+E15+E19+E23+E28+E29</f>
        <v>830927</v>
      </c>
    </row>
    <row r="36" spans="3:5" ht="15.75" thickTop="1">
      <c r="C36" s="1"/>
      <c r="E36" s="2"/>
    </row>
    <row r="37" spans="1:5" ht="15">
      <c r="A37" t="s">
        <v>52</v>
      </c>
      <c r="B37" s="2"/>
      <c r="C37" s="1"/>
      <c r="E37" s="2"/>
    </row>
    <row r="38" spans="1:5" ht="15">
      <c r="A38" s="39" t="s">
        <v>53</v>
      </c>
      <c r="C38" s="1"/>
      <c r="E38" s="2"/>
    </row>
    <row r="39" spans="2:5" ht="15">
      <c r="B39" s="31"/>
      <c r="C39" s="1"/>
      <c r="E39" s="2"/>
    </row>
    <row r="40" spans="2:5" ht="15">
      <c r="B40" s="31"/>
      <c r="C40" s="1"/>
      <c r="E40" s="2"/>
    </row>
    <row r="41" spans="3:5" ht="15">
      <c r="C41" s="1"/>
      <c r="E41" s="2"/>
    </row>
    <row r="42" spans="3:5" ht="15">
      <c r="C42" s="1"/>
      <c r="E42" s="2"/>
    </row>
    <row r="43" spans="3:5" ht="15">
      <c r="C43" s="1"/>
      <c r="E43" s="2"/>
    </row>
    <row r="44" spans="3:5" ht="15">
      <c r="C44" s="1"/>
      <c r="E44" s="2"/>
    </row>
    <row r="45" spans="3:5" ht="15">
      <c r="C45" s="1"/>
      <c r="E45" s="2"/>
    </row>
    <row r="46" spans="3:5" ht="15">
      <c r="C46" s="1"/>
      <c r="E46" s="2"/>
    </row>
    <row r="47" spans="3:5" ht="15">
      <c r="C47" s="1"/>
      <c r="E47" s="2"/>
    </row>
    <row r="48" spans="3:5" ht="15">
      <c r="C48" s="1"/>
      <c r="E48" s="2"/>
    </row>
    <row r="49" spans="3:5" ht="15">
      <c r="C49" s="1"/>
      <c r="E49" s="2"/>
    </row>
    <row r="50" spans="3:5" ht="15">
      <c r="C50" s="1"/>
      <c r="E50" s="2"/>
    </row>
    <row r="51" spans="3:5" ht="15">
      <c r="C51" s="1"/>
      <c r="E51" s="2"/>
    </row>
    <row r="52" spans="3:5" ht="15">
      <c r="C52" s="1"/>
      <c r="E52" s="2"/>
    </row>
    <row r="53" spans="3:5" ht="15">
      <c r="C53" s="1"/>
      <c r="E53" s="2"/>
    </row>
    <row r="54" spans="3:5" ht="15">
      <c r="C54" s="1"/>
      <c r="E54" s="2"/>
    </row>
    <row r="55" spans="3:5" ht="15">
      <c r="C55" s="1"/>
      <c r="E55" s="2"/>
    </row>
    <row r="56" spans="3:5" ht="15">
      <c r="C56" s="1"/>
      <c r="E56" s="2"/>
    </row>
    <row r="57" spans="3:5" ht="15">
      <c r="C57" s="1"/>
      <c r="E57" s="2"/>
    </row>
    <row r="58" spans="3:5" ht="15">
      <c r="C58" s="1"/>
      <c r="E58" s="2"/>
    </row>
    <row r="59" spans="3:5" ht="15">
      <c r="C59" s="1"/>
      <c r="E59" s="2"/>
    </row>
    <row r="60" spans="3:5" ht="15">
      <c r="C60" s="1"/>
      <c r="E60" s="2"/>
    </row>
    <row r="61" ht="15">
      <c r="E61" s="2"/>
    </row>
  </sheetData>
  <sheetProtection/>
  <mergeCells count="1">
    <mergeCell ref="A1:E1"/>
  </mergeCells>
  <printOptions/>
  <pageMargins left="0.7" right="0.7" top="0.48" bottom="0.46" header="0.3" footer="0.3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7.00390625" style="0" customWidth="1"/>
    <col min="2" max="2" width="10.8515625" style="0" bestFit="1" customWidth="1"/>
    <col min="3" max="3" width="12.28125" style="0" bestFit="1" customWidth="1"/>
    <col min="4" max="4" width="9.421875" style="0" bestFit="1" customWidth="1"/>
    <col min="5" max="5" width="14.7109375" style="0" customWidth="1"/>
  </cols>
  <sheetData>
    <row r="1" spans="1:5" ht="15.75">
      <c r="A1" s="76" t="s">
        <v>108</v>
      </c>
      <c r="B1" s="76"/>
      <c r="C1" s="76"/>
      <c r="D1" s="76"/>
      <c r="E1" s="76"/>
    </row>
    <row r="3" spans="1:5" ht="15">
      <c r="A3" s="9" t="s">
        <v>31</v>
      </c>
      <c r="B3" s="9" t="s">
        <v>2</v>
      </c>
      <c r="C3" s="9" t="s">
        <v>2</v>
      </c>
      <c r="D3" s="10" t="s">
        <v>4</v>
      </c>
      <c r="E3" s="3" t="s">
        <v>5</v>
      </c>
    </row>
    <row r="4" spans="1:5" ht="15.75" thickBot="1">
      <c r="A4" s="11"/>
      <c r="B4" s="12"/>
      <c r="C4" s="12" t="s">
        <v>3</v>
      </c>
      <c r="D4" s="13"/>
      <c r="E4" s="8"/>
    </row>
    <row r="5" spans="1:5" ht="15.75" thickTop="1">
      <c r="A5" s="14" t="s">
        <v>33</v>
      </c>
      <c r="B5" s="17"/>
      <c r="C5" s="18"/>
      <c r="D5" s="19"/>
      <c r="E5" s="5"/>
    </row>
    <row r="6" spans="1:5" ht="12" customHeight="1">
      <c r="A6" s="15" t="s">
        <v>34</v>
      </c>
      <c r="B6" s="17" t="s">
        <v>14</v>
      </c>
      <c r="C6" s="18">
        <v>25000</v>
      </c>
      <c r="D6" s="19">
        <v>1</v>
      </c>
      <c r="E6" s="5">
        <f>C6*D6</f>
        <v>25000</v>
      </c>
    </row>
    <row r="7" spans="1:5" ht="15">
      <c r="A7" s="15"/>
      <c r="B7" s="17"/>
      <c r="C7" s="18"/>
      <c r="D7" s="19"/>
      <c r="E7" s="5"/>
    </row>
    <row r="8" spans="1:5" ht="15">
      <c r="A8" s="14" t="s">
        <v>15</v>
      </c>
      <c r="B8" s="17"/>
      <c r="C8" s="18"/>
      <c r="D8" s="19"/>
      <c r="E8" s="5"/>
    </row>
    <row r="9" spans="1:5" ht="15">
      <c r="A9" s="15" t="s">
        <v>40</v>
      </c>
      <c r="B9" s="17" t="s">
        <v>12</v>
      </c>
      <c r="C9" s="18">
        <v>75</v>
      </c>
      <c r="D9" s="19">
        <f>50*9.5</f>
        <v>475</v>
      </c>
      <c r="E9" s="5">
        <f>C9*D9</f>
        <v>35625</v>
      </c>
    </row>
    <row r="10" spans="1:5" ht="15.75" thickBot="1">
      <c r="A10" s="11" t="s">
        <v>16</v>
      </c>
      <c r="B10" s="20" t="s">
        <v>6</v>
      </c>
      <c r="C10" s="21">
        <v>2.5</v>
      </c>
      <c r="D10" s="22">
        <f>9.5*5280</f>
        <v>50160</v>
      </c>
      <c r="E10" s="6">
        <f>C10*D10</f>
        <v>125400</v>
      </c>
    </row>
    <row r="11" spans="1:5" ht="15.75" thickTop="1">
      <c r="A11" s="15"/>
      <c r="B11" s="17"/>
      <c r="C11" s="18"/>
      <c r="D11" s="19"/>
      <c r="E11" s="5">
        <f>SUM(E9:E10)</f>
        <v>161025</v>
      </c>
    </row>
    <row r="12" spans="1:5" ht="15">
      <c r="A12" s="14" t="s">
        <v>17</v>
      </c>
      <c r="B12" s="17"/>
      <c r="C12" s="18"/>
      <c r="D12" s="19"/>
      <c r="E12" s="5"/>
    </row>
    <row r="13" spans="1:5" ht="15">
      <c r="A13" s="15" t="s">
        <v>18</v>
      </c>
      <c r="B13" s="17" t="s">
        <v>6</v>
      </c>
      <c r="C13" s="18">
        <v>6</v>
      </c>
      <c r="D13" s="19">
        <f>9.5*5280*0.05</f>
        <v>2508</v>
      </c>
      <c r="E13" s="5">
        <f>C13*D13</f>
        <v>15048</v>
      </c>
    </row>
    <row r="14" spans="1:5" ht="15.75" thickBot="1">
      <c r="A14" s="11" t="s">
        <v>19</v>
      </c>
      <c r="B14" s="20" t="s">
        <v>20</v>
      </c>
      <c r="C14" s="21">
        <v>7500</v>
      </c>
      <c r="D14" s="22">
        <v>9.4</v>
      </c>
      <c r="E14" s="6">
        <f>C14*D14</f>
        <v>70500</v>
      </c>
    </row>
    <row r="15" spans="1:5" ht="15.75" thickTop="1">
      <c r="A15" s="15"/>
      <c r="B15" s="17"/>
      <c r="C15" s="15"/>
      <c r="D15" s="19"/>
      <c r="E15" s="5">
        <f>SUM(E13:E14)</f>
        <v>85548</v>
      </c>
    </row>
    <row r="16" spans="1:5" ht="15">
      <c r="A16" s="14" t="s">
        <v>21</v>
      </c>
      <c r="B16" s="17"/>
      <c r="C16" s="15"/>
      <c r="D16" s="16"/>
      <c r="E16" s="4"/>
    </row>
    <row r="17" spans="1:5" ht="15">
      <c r="A17" s="15" t="s">
        <v>23</v>
      </c>
      <c r="B17" s="17" t="s">
        <v>12</v>
      </c>
      <c r="C17" s="18">
        <v>5000</v>
      </c>
      <c r="D17" s="16">
        <v>3</v>
      </c>
      <c r="E17" s="5">
        <f>C17*D17</f>
        <v>15000</v>
      </c>
    </row>
    <row r="18" spans="1:5" ht="15.75" thickBot="1">
      <c r="A18" s="11" t="s">
        <v>22</v>
      </c>
      <c r="B18" s="20" t="s">
        <v>12</v>
      </c>
      <c r="C18" s="21">
        <v>30000</v>
      </c>
      <c r="D18" s="23"/>
      <c r="E18" s="6">
        <f>C18*D18</f>
        <v>0</v>
      </c>
    </row>
    <row r="19" spans="1:5" ht="15.75" thickTop="1">
      <c r="A19" s="15"/>
      <c r="B19" s="17"/>
      <c r="C19" s="18"/>
      <c r="D19" s="16"/>
      <c r="E19" s="5">
        <f>SUM(E17:E18)</f>
        <v>15000</v>
      </c>
    </row>
    <row r="20" spans="1:5" ht="15">
      <c r="A20" s="14" t="s">
        <v>24</v>
      </c>
      <c r="B20" s="17"/>
      <c r="C20" s="18"/>
      <c r="D20" s="16"/>
      <c r="E20" s="5"/>
    </row>
    <row r="21" spans="1:5" ht="15">
      <c r="A21" s="15" t="s">
        <v>25</v>
      </c>
      <c r="B21" s="17"/>
      <c r="C21" s="18"/>
      <c r="D21" s="16"/>
      <c r="E21" s="5"/>
    </row>
    <row r="22" spans="1:5" ht="15">
      <c r="A22" s="15" t="s">
        <v>26</v>
      </c>
      <c r="B22" s="17"/>
      <c r="C22" s="18"/>
      <c r="D22" s="16"/>
      <c r="E22" s="5"/>
    </row>
    <row r="23" spans="1:5" ht="15">
      <c r="A23" s="15" t="s">
        <v>27</v>
      </c>
      <c r="B23" s="17" t="s">
        <v>12</v>
      </c>
      <c r="C23" s="18">
        <v>6000</v>
      </c>
      <c r="D23" s="16"/>
      <c r="E23" s="5">
        <f>C23*D23</f>
        <v>0</v>
      </c>
    </row>
    <row r="24" spans="1:5" ht="15">
      <c r="A24" s="15"/>
      <c r="B24" s="17"/>
      <c r="C24" s="18"/>
      <c r="D24" s="16"/>
      <c r="E24" s="5"/>
    </row>
    <row r="25" spans="1:5" ht="15">
      <c r="A25" s="14" t="s">
        <v>36</v>
      </c>
      <c r="B25" s="17"/>
      <c r="C25" s="18"/>
      <c r="D25" s="16"/>
      <c r="E25" s="5"/>
    </row>
    <row r="26" spans="1:5" ht="15">
      <c r="A26" s="15" t="s">
        <v>37</v>
      </c>
      <c r="B26" s="17" t="s">
        <v>12</v>
      </c>
      <c r="C26" s="18">
        <v>1.45</v>
      </c>
      <c r="D26" s="19"/>
      <c r="E26" s="5">
        <f>C26*D26</f>
        <v>0</v>
      </c>
    </row>
    <row r="27" spans="1:5" ht="15.75" thickBot="1">
      <c r="A27" s="11" t="s">
        <v>38</v>
      </c>
      <c r="B27" s="20" t="s">
        <v>6</v>
      </c>
      <c r="C27" s="21">
        <v>1.5</v>
      </c>
      <c r="D27" s="22"/>
      <c r="E27" s="6">
        <f>C27*D27</f>
        <v>0</v>
      </c>
    </row>
    <row r="28" spans="1:5" ht="15.75" thickTop="1">
      <c r="A28" s="15"/>
      <c r="B28" s="17"/>
      <c r="C28" s="18"/>
      <c r="D28" s="19"/>
      <c r="E28" s="5">
        <f>SUM(E26:E27)</f>
        <v>0</v>
      </c>
    </row>
    <row r="29" spans="1:5" ht="15">
      <c r="A29" s="15"/>
      <c r="B29" s="15"/>
      <c r="C29" s="18"/>
      <c r="D29" s="36"/>
      <c r="E29" s="5"/>
    </row>
    <row r="30" spans="1:5" ht="15">
      <c r="A30" s="14" t="s">
        <v>59</v>
      </c>
      <c r="B30" s="15" t="s">
        <v>20</v>
      </c>
      <c r="C30" s="18">
        <v>4000</v>
      </c>
      <c r="D30" s="16">
        <v>9.4</v>
      </c>
      <c r="E30" s="5">
        <f>C30*D30</f>
        <v>37600</v>
      </c>
    </row>
    <row r="31" spans="1:5" ht="15">
      <c r="A31" s="15"/>
      <c r="B31" s="15"/>
      <c r="C31" s="18"/>
      <c r="D31" s="16"/>
      <c r="E31" s="5"/>
    </row>
    <row r="32" spans="1:5" ht="15">
      <c r="A32" s="15"/>
      <c r="B32" s="15"/>
      <c r="C32" s="18"/>
      <c r="D32" s="16"/>
      <c r="E32" s="5"/>
    </row>
    <row r="33" spans="1:5" ht="15.75" thickBot="1">
      <c r="A33" s="29" t="s">
        <v>86</v>
      </c>
      <c r="B33" s="11"/>
      <c r="C33" s="21"/>
      <c r="D33" s="23"/>
      <c r="E33" s="6"/>
    </row>
    <row r="34" spans="1:5" ht="15.75" thickTop="1">
      <c r="A34" s="15"/>
      <c r="B34" s="15"/>
      <c r="C34" s="18"/>
      <c r="D34" s="16"/>
      <c r="E34" s="5"/>
    </row>
    <row r="35" spans="1:5" ht="15.75" thickBot="1">
      <c r="A35" s="32" t="s">
        <v>35</v>
      </c>
      <c r="B35" s="32"/>
      <c r="C35" s="33"/>
      <c r="D35" s="34"/>
      <c r="E35" s="35">
        <f>E6+E11+E15+E19+E23+E28+E30</f>
        <v>324173</v>
      </c>
    </row>
    <row r="36" spans="3:5" ht="15.75" thickTop="1">
      <c r="C36" s="1"/>
      <c r="E36" s="2"/>
    </row>
    <row r="37" spans="1:5" ht="15">
      <c r="A37" t="s">
        <v>52</v>
      </c>
      <c r="B37" s="2"/>
      <c r="C37" s="1"/>
      <c r="E37" s="2"/>
    </row>
    <row r="38" spans="1:5" ht="15">
      <c r="A38" s="39" t="s">
        <v>53</v>
      </c>
      <c r="C38" s="1"/>
      <c r="E38" s="2"/>
    </row>
    <row r="39" spans="2:5" ht="15">
      <c r="B39" s="31"/>
      <c r="C39" s="1"/>
      <c r="E39" s="2"/>
    </row>
    <row r="40" spans="2:5" ht="15">
      <c r="B40" s="31"/>
      <c r="C40" s="1"/>
      <c r="E40" s="2"/>
    </row>
    <row r="41" spans="3:5" ht="15">
      <c r="C41" s="1"/>
      <c r="E41" s="2"/>
    </row>
    <row r="42" spans="3:5" ht="15">
      <c r="C42" s="1"/>
      <c r="E42" s="2"/>
    </row>
    <row r="43" spans="3:5" ht="15">
      <c r="C43" s="1"/>
      <c r="E43" s="2"/>
    </row>
    <row r="44" spans="3:5" ht="15">
      <c r="C44" s="1"/>
      <c r="E44" s="2"/>
    </row>
    <row r="45" spans="3:5" ht="15">
      <c r="C45" s="1"/>
      <c r="E45" s="2"/>
    </row>
    <row r="46" spans="3:5" ht="15">
      <c r="C46" s="1"/>
      <c r="E46" s="2"/>
    </row>
    <row r="47" spans="3:5" ht="15">
      <c r="C47" s="1"/>
      <c r="E47" s="2"/>
    </row>
    <row r="48" spans="3:5" ht="15">
      <c r="C48" s="1"/>
      <c r="E48" s="2"/>
    </row>
    <row r="49" spans="3:5" ht="15">
      <c r="C49" s="1"/>
      <c r="E49" s="2"/>
    </row>
    <row r="50" spans="3:5" ht="15">
      <c r="C50" s="1"/>
      <c r="E50" s="2"/>
    </row>
    <row r="51" spans="3:5" ht="15">
      <c r="C51" s="1"/>
      <c r="E51" s="2"/>
    </row>
    <row r="52" spans="3:5" ht="15">
      <c r="C52" s="1"/>
      <c r="E52" s="2"/>
    </row>
    <row r="53" spans="3:5" ht="15">
      <c r="C53" s="1"/>
      <c r="E53" s="2"/>
    </row>
    <row r="54" spans="3:5" ht="15">
      <c r="C54" s="1"/>
      <c r="E54" s="2"/>
    </row>
    <row r="55" spans="3:5" ht="15">
      <c r="C55" s="1"/>
      <c r="E55" s="2"/>
    </row>
    <row r="56" spans="3:5" ht="15">
      <c r="C56" s="1"/>
      <c r="E56" s="2"/>
    </row>
    <row r="57" spans="3:5" ht="15">
      <c r="C57" s="1"/>
      <c r="E57" s="2"/>
    </row>
    <row r="58" spans="3:5" ht="15">
      <c r="C58" s="1"/>
      <c r="E58" s="2"/>
    </row>
    <row r="59" spans="3:5" ht="15">
      <c r="C59" s="1"/>
      <c r="E59" s="2"/>
    </row>
    <row r="60" spans="3:5" ht="15">
      <c r="C60" s="1"/>
      <c r="E60" s="2"/>
    </row>
    <row r="61" ht="15">
      <c r="E61" s="2"/>
    </row>
  </sheetData>
  <sheetProtection/>
  <mergeCells count="1">
    <mergeCell ref="A1:E1"/>
  </mergeCells>
  <printOptions/>
  <pageMargins left="0.7" right="0.7" top="0.48" bottom="0.46" header="0.3" footer="0.3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47.00390625" style="0" customWidth="1"/>
    <col min="2" max="2" width="10.8515625" style="0" bestFit="1" customWidth="1"/>
    <col min="3" max="3" width="12.28125" style="0" bestFit="1" customWidth="1"/>
    <col min="4" max="4" width="9.421875" style="0" bestFit="1" customWidth="1"/>
    <col min="5" max="5" width="14.7109375" style="0" customWidth="1"/>
  </cols>
  <sheetData>
    <row r="1" spans="1:5" ht="15.75">
      <c r="A1" s="76" t="s">
        <v>109</v>
      </c>
      <c r="B1" s="76"/>
      <c r="C1" s="76"/>
      <c r="D1" s="76"/>
      <c r="E1" s="76"/>
    </row>
    <row r="3" spans="1:5" ht="15">
      <c r="A3" s="9" t="s">
        <v>31</v>
      </c>
      <c r="B3" s="9" t="s">
        <v>2</v>
      </c>
      <c r="C3" s="9" t="s">
        <v>2</v>
      </c>
      <c r="D3" s="10" t="s">
        <v>4</v>
      </c>
      <c r="E3" s="3" t="s">
        <v>5</v>
      </c>
    </row>
    <row r="4" spans="1:5" ht="15.75" thickBot="1">
      <c r="A4" s="11"/>
      <c r="B4" s="12"/>
      <c r="C4" s="12" t="s">
        <v>3</v>
      </c>
      <c r="D4" s="13"/>
      <c r="E4" s="8"/>
    </row>
    <row r="5" spans="1:5" ht="15.75" thickTop="1">
      <c r="A5" s="14" t="s">
        <v>33</v>
      </c>
      <c r="B5" s="17"/>
      <c r="C5" s="18"/>
      <c r="D5" s="19"/>
      <c r="E5" s="5"/>
    </row>
    <row r="6" spans="1:5" ht="12" customHeight="1">
      <c r="A6" s="15" t="s">
        <v>34</v>
      </c>
      <c r="B6" s="17" t="s">
        <v>14</v>
      </c>
      <c r="C6" s="18">
        <v>25000</v>
      </c>
      <c r="D6" s="19">
        <v>1</v>
      </c>
      <c r="E6" s="5">
        <f>C6*D6</f>
        <v>25000</v>
      </c>
    </row>
    <row r="7" spans="1:5" ht="15">
      <c r="A7" s="15"/>
      <c r="B7" s="17"/>
      <c r="C7" s="18"/>
      <c r="D7" s="19"/>
      <c r="E7" s="5"/>
    </row>
    <row r="8" spans="1:5" ht="15">
      <c r="A8" s="14" t="s">
        <v>15</v>
      </c>
      <c r="B8" s="17"/>
      <c r="C8" s="18"/>
      <c r="D8" s="19"/>
      <c r="E8" s="5"/>
    </row>
    <row r="9" spans="1:5" ht="15">
      <c r="A9" s="15" t="s">
        <v>40</v>
      </c>
      <c r="B9" s="17" t="s">
        <v>12</v>
      </c>
      <c r="C9" s="18">
        <v>75</v>
      </c>
      <c r="D9" s="19">
        <f>50*14.7</f>
        <v>735</v>
      </c>
      <c r="E9" s="5">
        <f>C9*D9</f>
        <v>55125</v>
      </c>
    </row>
    <row r="10" spans="1:5" ht="15.75" thickBot="1">
      <c r="A10" s="11" t="s">
        <v>16</v>
      </c>
      <c r="B10" s="20" t="s">
        <v>6</v>
      </c>
      <c r="C10" s="21">
        <v>2.5</v>
      </c>
      <c r="D10" s="22">
        <f>14.7*5280</f>
        <v>77616</v>
      </c>
      <c r="E10" s="6">
        <f>C10*D10</f>
        <v>194040</v>
      </c>
    </row>
    <row r="11" spans="1:5" ht="15.75" thickTop="1">
      <c r="A11" s="15"/>
      <c r="B11" s="17"/>
      <c r="C11" s="18"/>
      <c r="D11" s="19"/>
      <c r="E11" s="5">
        <f>SUM(E9:E10)</f>
        <v>249165</v>
      </c>
    </row>
    <row r="12" spans="1:5" ht="15">
      <c r="A12" s="14" t="s">
        <v>17</v>
      </c>
      <c r="B12" s="17"/>
      <c r="C12" s="18"/>
      <c r="D12" s="19"/>
      <c r="E12" s="5"/>
    </row>
    <row r="13" spans="1:5" ht="15">
      <c r="A13" s="15" t="s">
        <v>18</v>
      </c>
      <c r="B13" s="17" t="s">
        <v>6</v>
      </c>
      <c r="C13" s="18">
        <v>6</v>
      </c>
      <c r="D13" s="19">
        <f>14.7*5280*0.05</f>
        <v>3880.8</v>
      </c>
      <c r="E13" s="5">
        <f>C13*D13</f>
        <v>23284.800000000003</v>
      </c>
    </row>
    <row r="14" spans="1:5" ht="15.75" thickBot="1">
      <c r="A14" s="11" t="s">
        <v>19</v>
      </c>
      <c r="B14" s="20" t="s">
        <v>20</v>
      </c>
      <c r="C14" s="21">
        <v>7500</v>
      </c>
      <c r="D14" s="22">
        <v>14.7</v>
      </c>
      <c r="E14" s="6">
        <f>C14*D14</f>
        <v>110250</v>
      </c>
    </row>
    <row r="15" spans="1:5" ht="15.75" thickTop="1">
      <c r="A15" s="15"/>
      <c r="B15" s="17"/>
      <c r="C15" s="15"/>
      <c r="D15" s="19"/>
      <c r="E15" s="5">
        <f>SUM(E13:E14)</f>
        <v>133534.8</v>
      </c>
    </row>
    <row r="16" spans="1:5" ht="15">
      <c r="A16" s="14" t="s">
        <v>21</v>
      </c>
      <c r="B16" s="17"/>
      <c r="C16" s="15"/>
      <c r="D16" s="16"/>
      <c r="E16" s="4"/>
    </row>
    <row r="17" spans="1:5" ht="15">
      <c r="A17" s="15" t="s">
        <v>23</v>
      </c>
      <c r="B17" s="17" t="s">
        <v>12</v>
      </c>
      <c r="C17" s="18">
        <v>5000</v>
      </c>
      <c r="D17" s="16">
        <v>4</v>
      </c>
      <c r="E17" s="5">
        <f>C17*D17</f>
        <v>20000</v>
      </c>
    </row>
    <row r="18" spans="1:5" ht="15.75" thickBot="1">
      <c r="A18" s="11" t="s">
        <v>22</v>
      </c>
      <c r="B18" s="20" t="s">
        <v>12</v>
      </c>
      <c r="C18" s="21">
        <v>30000</v>
      </c>
      <c r="D18" s="23"/>
      <c r="E18" s="6">
        <f>C18*D18</f>
        <v>0</v>
      </c>
    </row>
    <row r="19" spans="1:5" ht="15.75" thickTop="1">
      <c r="A19" s="15"/>
      <c r="B19" s="17"/>
      <c r="C19" s="18"/>
      <c r="D19" s="16"/>
      <c r="E19" s="5">
        <f>SUM(E17:E18)</f>
        <v>20000</v>
      </c>
    </row>
    <row r="20" spans="1:5" ht="15">
      <c r="A20" s="14" t="s">
        <v>24</v>
      </c>
      <c r="B20" s="17"/>
      <c r="C20" s="18"/>
      <c r="D20" s="16"/>
      <c r="E20" s="5"/>
    </row>
    <row r="21" spans="1:5" ht="15">
      <c r="A21" s="15" t="s">
        <v>25</v>
      </c>
      <c r="B21" s="17"/>
      <c r="C21" s="18"/>
      <c r="D21" s="16"/>
      <c r="E21" s="5"/>
    </row>
    <row r="22" spans="1:5" ht="15">
      <c r="A22" s="15" t="s">
        <v>26</v>
      </c>
      <c r="B22" s="17"/>
      <c r="C22" s="18"/>
      <c r="D22" s="16"/>
      <c r="E22" s="5"/>
    </row>
    <row r="23" spans="1:5" ht="15">
      <c r="A23" s="15" t="s">
        <v>27</v>
      </c>
      <c r="B23" s="17" t="s">
        <v>12</v>
      </c>
      <c r="C23" s="18">
        <v>6000</v>
      </c>
      <c r="D23" s="16"/>
      <c r="E23" s="5">
        <f>C23*D23</f>
        <v>0</v>
      </c>
    </row>
    <row r="24" spans="1:5" ht="15">
      <c r="A24" s="15"/>
      <c r="B24" s="17"/>
      <c r="C24" s="18"/>
      <c r="D24" s="16"/>
      <c r="E24" s="5"/>
    </row>
    <row r="25" spans="1:5" ht="15">
      <c r="A25" s="14" t="s">
        <v>36</v>
      </c>
      <c r="B25" s="17"/>
      <c r="C25" s="18"/>
      <c r="D25" s="16"/>
      <c r="E25" s="5"/>
    </row>
    <row r="26" spans="1:5" ht="15">
      <c r="A26" s="15" t="s">
        <v>37</v>
      </c>
      <c r="B26" s="17" t="s">
        <v>12</v>
      </c>
      <c r="C26" s="18">
        <v>1.45</v>
      </c>
      <c r="D26" s="19"/>
      <c r="E26" s="5">
        <f>C26*D26</f>
        <v>0</v>
      </c>
    </row>
    <row r="27" spans="1:5" ht="15.75" thickBot="1">
      <c r="A27" s="11" t="s">
        <v>38</v>
      </c>
      <c r="B27" s="20" t="s">
        <v>6</v>
      </c>
      <c r="C27" s="21">
        <v>1.5</v>
      </c>
      <c r="D27" s="22"/>
      <c r="E27" s="6">
        <f>C27*D27</f>
        <v>0</v>
      </c>
    </row>
    <row r="28" spans="1:5" ht="15.75" thickTop="1">
      <c r="A28" s="15"/>
      <c r="B28" s="17"/>
      <c r="C28" s="18"/>
      <c r="D28" s="19"/>
      <c r="E28" s="5">
        <f>SUM(E26:E27)</f>
        <v>0</v>
      </c>
    </row>
    <row r="29" spans="1:5" ht="15">
      <c r="A29" s="15"/>
      <c r="B29" s="15"/>
      <c r="C29" s="18"/>
      <c r="D29" s="36"/>
      <c r="E29" s="5"/>
    </row>
    <row r="30" spans="1:5" ht="15">
      <c r="A30" s="14" t="s">
        <v>59</v>
      </c>
      <c r="B30" s="15" t="s">
        <v>20</v>
      </c>
      <c r="C30" s="18">
        <v>4000</v>
      </c>
      <c r="D30" s="16">
        <v>15.5</v>
      </c>
      <c r="E30" s="5">
        <f>C30*D30</f>
        <v>62000</v>
      </c>
    </row>
    <row r="31" spans="1:5" ht="15">
      <c r="A31" s="15"/>
      <c r="B31" s="15"/>
      <c r="C31" s="18"/>
      <c r="D31" s="16"/>
      <c r="E31" s="5"/>
    </row>
    <row r="32" spans="1:5" ht="15">
      <c r="A32" s="15"/>
      <c r="B32" s="15"/>
      <c r="C32" s="18"/>
      <c r="D32" s="16"/>
      <c r="E32" s="5"/>
    </row>
    <row r="33" spans="1:5" ht="15.75" thickBot="1">
      <c r="A33" s="29" t="s">
        <v>65</v>
      </c>
      <c r="B33" s="11"/>
      <c r="C33" s="21"/>
      <c r="D33" s="23"/>
      <c r="E33" s="6"/>
    </row>
    <row r="34" spans="1:5" ht="15.75" thickTop="1">
      <c r="A34" s="15"/>
      <c r="B34" s="15"/>
      <c r="C34" s="18"/>
      <c r="D34" s="16"/>
      <c r="E34" s="5"/>
    </row>
    <row r="35" spans="1:5" ht="15.75" thickBot="1">
      <c r="A35" s="32" t="s">
        <v>35</v>
      </c>
      <c r="B35" s="32"/>
      <c r="C35" s="33"/>
      <c r="D35" s="34"/>
      <c r="E35" s="35">
        <f>E6+E11+E15+E19+E23+E28+E30</f>
        <v>489699.8</v>
      </c>
    </row>
    <row r="36" spans="3:5" ht="15.75" thickTop="1">
      <c r="C36" s="1"/>
      <c r="E36" s="2"/>
    </row>
    <row r="37" spans="1:5" ht="15">
      <c r="A37" t="s">
        <v>42</v>
      </c>
      <c r="B37" s="2"/>
      <c r="C37" s="1"/>
      <c r="E37" s="2"/>
    </row>
    <row r="38" spans="1:5" ht="15">
      <c r="A38" t="s">
        <v>43</v>
      </c>
      <c r="C38" s="1"/>
      <c r="E38" s="2"/>
    </row>
    <row r="39" spans="1:5" ht="15">
      <c r="A39" t="s">
        <v>64</v>
      </c>
      <c r="B39" s="31"/>
      <c r="C39" s="1"/>
      <c r="E39" s="2"/>
    </row>
    <row r="40" spans="2:5" ht="15">
      <c r="B40" s="31"/>
      <c r="C40" s="1"/>
      <c r="E40" s="2"/>
    </row>
    <row r="41" spans="1:5" ht="15">
      <c r="A41" t="s">
        <v>52</v>
      </c>
      <c r="C41" s="1"/>
      <c r="E41" s="2"/>
    </row>
    <row r="42" spans="1:5" ht="15">
      <c r="A42" s="39" t="s">
        <v>53</v>
      </c>
      <c r="C42" s="1"/>
      <c r="E42" s="2"/>
    </row>
    <row r="43" spans="3:5" ht="15">
      <c r="C43" s="1"/>
      <c r="E43" s="2"/>
    </row>
    <row r="44" spans="3:5" ht="15">
      <c r="C44" s="1"/>
      <c r="E44" s="2"/>
    </row>
    <row r="45" spans="3:5" ht="15">
      <c r="C45" s="1"/>
      <c r="E45" s="2"/>
    </row>
    <row r="46" spans="3:5" ht="15">
      <c r="C46" s="1"/>
      <c r="E46" s="2"/>
    </row>
    <row r="47" spans="3:5" ht="15">
      <c r="C47" s="1"/>
      <c r="E47" s="2"/>
    </row>
    <row r="48" spans="3:5" ht="15">
      <c r="C48" s="1"/>
      <c r="E48" s="2"/>
    </row>
    <row r="49" spans="3:5" ht="15">
      <c r="C49" s="1"/>
      <c r="E49" s="2"/>
    </row>
    <row r="50" spans="3:5" ht="15">
      <c r="C50" s="1"/>
      <c r="E50" s="2"/>
    </row>
    <row r="51" spans="3:5" ht="15">
      <c r="C51" s="1"/>
      <c r="E51" s="2"/>
    </row>
    <row r="52" spans="3:5" ht="15">
      <c r="C52" s="1"/>
      <c r="E52" s="2"/>
    </row>
    <row r="53" spans="3:5" ht="15">
      <c r="C53" s="1"/>
      <c r="E53" s="2"/>
    </row>
    <row r="54" spans="3:5" ht="15">
      <c r="C54" s="1"/>
      <c r="E54" s="2"/>
    </row>
    <row r="55" spans="3:5" ht="15">
      <c r="C55" s="1"/>
      <c r="E55" s="2"/>
    </row>
    <row r="56" spans="3:5" ht="15">
      <c r="C56" s="1"/>
      <c r="E56" s="2"/>
    </row>
    <row r="57" spans="3:5" ht="15">
      <c r="C57" s="1"/>
      <c r="E57" s="2"/>
    </row>
    <row r="58" spans="3:5" ht="15">
      <c r="C58" s="1"/>
      <c r="E58" s="2"/>
    </row>
    <row r="59" spans="3:5" ht="15">
      <c r="C59" s="1"/>
      <c r="E59" s="2"/>
    </row>
    <row r="60" spans="3:5" ht="15">
      <c r="C60" s="1"/>
      <c r="E60" s="2"/>
    </row>
    <row r="61" ht="15">
      <c r="E61" s="2"/>
    </row>
  </sheetData>
  <sheetProtection/>
  <mergeCells count="1">
    <mergeCell ref="A1:E1"/>
  </mergeCells>
  <printOptions/>
  <pageMargins left="0.7" right="0.7" top="0.48" bottom="0.46" header="0.3" footer="0.3"/>
  <pageSetup horizontalDpi="600" verticalDpi="600" orientation="portrait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3.57421875" style="0" customWidth="1"/>
    <col min="2" max="2" width="9.00390625" style="0" customWidth="1"/>
    <col min="3" max="3" width="13.7109375" style="0" customWidth="1"/>
    <col min="8" max="8" width="11.7109375" style="0" customWidth="1"/>
  </cols>
  <sheetData>
    <row r="1" spans="1:9" ht="18.75">
      <c r="A1" s="77" t="s">
        <v>110</v>
      </c>
      <c r="B1" s="77"/>
      <c r="C1" s="77"/>
      <c r="D1" s="77"/>
      <c r="E1" s="77"/>
      <c r="F1" s="77"/>
      <c r="G1" s="77"/>
      <c r="H1" s="77"/>
      <c r="I1" s="77"/>
    </row>
    <row r="2" spans="1:9" ht="16.5" thickBot="1">
      <c r="A2" s="30"/>
      <c r="B2" s="30"/>
      <c r="C2" s="30"/>
      <c r="D2" s="30"/>
      <c r="E2" s="30"/>
      <c r="F2" s="30"/>
      <c r="G2" s="30"/>
      <c r="H2" s="30"/>
      <c r="I2" s="30"/>
    </row>
    <row r="3" spans="1:8" ht="17.25" thickBot="1" thickTop="1">
      <c r="A3" s="44" t="s">
        <v>71</v>
      </c>
      <c r="B3" s="45" t="s">
        <v>72</v>
      </c>
      <c r="C3" s="45" t="s">
        <v>73</v>
      </c>
      <c r="D3" s="78" t="s">
        <v>74</v>
      </c>
      <c r="E3" s="78"/>
      <c r="F3" s="78"/>
      <c r="G3" s="78"/>
      <c r="H3" s="79"/>
    </row>
    <row r="4" spans="1:8" ht="15.75">
      <c r="A4" s="46" t="s">
        <v>0</v>
      </c>
      <c r="B4" s="47">
        <v>158.5</v>
      </c>
      <c r="C4" s="48">
        <f>'Madawaska Sub'!E45</f>
        <v>6934811</v>
      </c>
      <c r="D4" s="47" t="s">
        <v>70</v>
      </c>
      <c r="E4" s="47"/>
      <c r="F4" s="47"/>
      <c r="G4" s="47"/>
      <c r="H4" s="49"/>
    </row>
    <row r="5" spans="1:8" ht="15.75">
      <c r="A5" s="46" t="s">
        <v>32</v>
      </c>
      <c r="B5" s="47">
        <v>17</v>
      </c>
      <c r="C5" s="48">
        <f>'Houlton Sub'!E35</f>
        <v>591203</v>
      </c>
      <c r="D5" s="50"/>
      <c r="E5" s="51"/>
      <c r="F5" s="51"/>
      <c r="G5" s="51"/>
      <c r="H5" s="52"/>
    </row>
    <row r="6" spans="1:8" ht="15.75">
      <c r="A6" s="46" t="s">
        <v>39</v>
      </c>
      <c r="B6" s="47">
        <v>25.3</v>
      </c>
      <c r="C6" s="48">
        <f>'Presque Isle Sub'!E35</f>
        <v>830927</v>
      </c>
      <c r="D6" s="50"/>
      <c r="E6" s="51"/>
      <c r="F6" s="51"/>
      <c r="G6" s="51"/>
      <c r="H6" s="52"/>
    </row>
    <row r="7" spans="1:8" ht="15.75">
      <c r="A7" s="46" t="s">
        <v>44</v>
      </c>
      <c r="B7" s="47">
        <v>9.4</v>
      </c>
      <c r="C7" s="48">
        <f>'Fort Fairfield Sub'!E35</f>
        <v>324173</v>
      </c>
      <c r="D7" s="50" t="s">
        <v>57</v>
      </c>
      <c r="E7" s="51"/>
      <c r="F7" s="51"/>
      <c r="G7" s="51"/>
      <c r="H7" s="52"/>
    </row>
    <row r="8" spans="1:8" ht="16.5" thickBot="1">
      <c r="A8" s="53" t="s">
        <v>41</v>
      </c>
      <c r="B8" s="54">
        <v>14.7</v>
      </c>
      <c r="C8" s="55">
        <f>'Limestone Sub'!E35</f>
        <v>489699.8</v>
      </c>
      <c r="D8" s="56" t="s">
        <v>63</v>
      </c>
      <c r="E8" s="57"/>
      <c r="F8" s="57"/>
      <c r="G8" s="57"/>
      <c r="H8" s="58"/>
    </row>
    <row r="9" spans="1:8" ht="16.5" thickTop="1">
      <c r="A9" s="46"/>
      <c r="B9" s="47">
        <f>SUM(B4:B8)</f>
        <v>224.9</v>
      </c>
      <c r="C9" s="59">
        <f>SUM(C4:C8)</f>
        <v>9170813.8</v>
      </c>
      <c r="D9" s="50"/>
      <c r="E9" s="51"/>
      <c r="F9" s="51"/>
      <c r="G9" s="51"/>
      <c r="H9" s="52"/>
    </row>
    <row r="10" spans="1:8" ht="16.5" thickBot="1">
      <c r="A10" s="53" t="s">
        <v>60</v>
      </c>
      <c r="B10" s="54"/>
      <c r="C10" s="55">
        <f>C9*0.15</f>
        <v>1375622.07</v>
      </c>
      <c r="D10" s="50"/>
      <c r="E10" s="51"/>
      <c r="F10" s="51"/>
      <c r="G10" s="51"/>
      <c r="H10" s="52"/>
    </row>
    <row r="11" spans="1:8" ht="17.25" thickBot="1" thickTop="1">
      <c r="A11" s="60" t="s">
        <v>45</v>
      </c>
      <c r="B11" s="61"/>
      <c r="C11" s="62">
        <f>C9+C10</f>
        <v>10546435.870000001</v>
      </c>
      <c r="D11" s="63" t="s">
        <v>89</v>
      </c>
      <c r="E11" s="64"/>
      <c r="F11" s="64"/>
      <c r="G11" s="64"/>
      <c r="H11" s="65"/>
    </row>
    <row r="12" spans="1:3" ht="15.75" thickTop="1">
      <c r="A12" s="38"/>
      <c r="B12" s="38"/>
      <c r="C12" s="37"/>
    </row>
    <row r="13" spans="1:8" ht="15">
      <c r="A13" s="39" t="s">
        <v>76</v>
      </c>
      <c r="B13" s="38"/>
      <c r="C13" s="37"/>
      <c r="H13" s="2">
        <v>827000</v>
      </c>
    </row>
    <row r="14" spans="1:3" ht="15">
      <c r="A14" s="38"/>
      <c r="B14" s="38"/>
      <c r="C14" s="37"/>
    </row>
    <row r="16" ht="15">
      <c r="A16" s="42" t="s">
        <v>91</v>
      </c>
    </row>
    <row r="17" ht="15">
      <c r="A17" t="s">
        <v>46</v>
      </c>
    </row>
    <row r="18" ht="15">
      <c r="A18" t="s">
        <v>78</v>
      </c>
    </row>
    <row r="19" ht="15">
      <c r="A19" t="s">
        <v>79</v>
      </c>
    </row>
    <row r="20" ht="15">
      <c r="A20" t="s">
        <v>77</v>
      </c>
    </row>
    <row r="21" ht="15">
      <c r="A21" t="s">
        <v>61</v>
      </c>
    </row>
    <row r="22" ht="15">
      <c r="A22" t="s">
        <v>62</v>
      </c>
    </row>
    <row r="23" ht="15">
      <c r="A23" t="s">
        <v>80</v>
      </c>
    </row>
    <row r="24" ht="15">
      <c r="A24" t="s">
        <v>83</v>
      </c>
    </row>
    <row r="25" ht="15">
      <c r="A25" t="s">
        <v>84</v>
      </c>
    </row>
    <row r="27" ht="15">
      <c r="A27" s="42" t="s">
        <v>47</v>
      </c>
    </row>
    <row r="28" ht="15">
      <c r="A28" t="s">
        <v>48</v>
      </c>
    </row>
    <row r="29" ht="15">
      <c r="A29" t="s">
        <v>50</v>
      </c>
    </row>
    <row r="30" ht="15">
      <c r="A30" t="s">
        <v>51</v>
      </c>
    </row>
    <row r="31" ht="15">
      <c r="A31" t="s">
        <v>49</v>
      </c>
    </row>
    <row r="33" ht="15">
      <c r="A33" s="42"/>
    </row>
  </sheetData>
  <sheetProtection/>
  <mergeCells count="2">
    <mergeCell ref="A1:I1"/>
    <mergeCell ref="D3:H3"/>
  </mergeCells>
  <printOptions/>
  <pageMargins left="0.7" right="0.7" top="1.03" bottom="0.75" header="0.3" footer="0.3"/>
  <pageSetup horizontalDpi="600" verticalDpi="600" orientation="portrait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5.57421875" style="0" customWidth="1"/>
    <col min="2" max="2" width="12.7109375" style="0" customWidth="1"/>
    <col min="3" max="3" width="16.8515625" style="0" customWidth="1"/>
    <col min="8" max="8" width="11.421875" style="0" customWidth="1"/>
  </cols>
  <sheetData>
    <row r="1" spans="1:9" ht="18.75">
      <c r="A1" s="77" t="s">
        <v>92</v>
      </c>
      <c r="B1" s="77"/>
      <c r="C1" s="77"/>
      <c r="D1" s="77"/>
      <c r="E1" s="77"/>
      <c r="F1" s="77"/>
      <c r="G1" s="77"/>
      <c r="H1" s="77"/>
      <c r="I1" s="77"/>
    </row>
    <row r="2" spans="1:9" ht="15.75">
      <c r="A2" s="30"/>
      <c r="B2" s="30"/>
      <c r="C2" s="30"/>
      <c r="D2" s="30"/>
      <c r="E2" s="30"/>
      <c r="F2" s="30"/>
      <c r="G2" s="30"/>
      <c r="H2" s="30"/>
      <c r="I2" s="30"/>
    </row>
    <row r="3" spans="1:9" ht="15.75">
      <c r="A3" s="68" t="s">
        <v>93</v>
      </c>
      <c r="B3" s="69">
        <v>15.79</v>
      </c>
      <c r="C3" s="30"/>
      <c r="D3" s="30"/>
      <c r="E3" s="30"/>
      <c r="F3" s="30"/>
      <c r="G3" s="30"/>
      <c r="H3" s="30"/>
      <c r="I3" s="30"/>
    </row>
    <row r="4" spans="1:9" ht="15.75">
      <c r="A4" s="68" t="s">
        <v>94</v>
      </c>
      <c r="B4" s="70">
        <v>2.75</v>
      </c>
      <c r="C4" s="30"/>
      <c r="D4" s="30"/>
      <c r="E4" s="30"/>
      <c r="F4" s="30"/>
      <c r="G4" s="30"/>
      <c r="H4" s="30"/>
      <c r="I4" s="30"/>
    </row>
    <row r="5" spans="1:9" ht="15.75">
      <c r="A5" s="68" t="s">
        <v>95</v>
      </c>
      <c r="B5" s="69">
        <f>B3*B4</f>
        <v>43.4225</v>
      </c>
      <c r="C5" s="30"/>
      <c r="D5" s="30"/>
      <c r="E5" s="30"/>
      <c r="F5" s="30"/>
      <c r="G5" s="30"/>
      <c r="H5" s="30"/>
      <c r="I5" s="30"/>
    </row>
    <row r="6" spans="1:9" ht="15.75">
      <c r="A6" s="66"/>
      <c r="B6" s="70"/>
      <c r="C6" s="30"/>
      <c r="D6" s="30"/>
      <c r="E6" s="30"/>
      <c r="F6" s="30"/>
      <c r="G6" s="30"/>
      <c r="H6" s="30"/>
      <c r="I6" s="30"/>
    </row>
    <row r="7" spans="1:3" ht="15">
      <c r="A7" s="67" t="s">
        <v>96</v>
      </c>
      <c r="B7" s="71">
        <f>'Total Cost'!C11</f>
        <v>10546435.870000001</v>
      </c>
      <c r="C7" s="2" t="s">
        <v>100</v>
      </c>
    </row>
    <row r="8" spans="1:3" ht="15">
      <c r="A8" s="67" t="s">
        <v>97</v>
      </c>
      <c r="B8" s="72">
        <v>0.33</v>
      </c>
      <c r="C8" s="37"/>
    </row>
    <row r="9" spans="1:3" ht="15">
      <c r="A9" s="67" t="s">
        <v>98</v>
      </c>
      <c r="B9" s="71">
        <f>B7*B8</f>
        <v>3480323.8371000006</v>
      </c>
      <c r="C9" s="37"/>
    </row>
    <row r="10" spans="1:3" ht="15">
      <c r="A10" s="39"/>
      <c r="B10" s="71"/>
      <c r="C10" s="37"/>
    </row>
    <row r="11" spans="1:3" ht="15">
      <c r="A11" s="75" t="s">
        <v>101</v>
      </c>
      <c r="B11" s="73">
        <f>B9/B5</f>
        <v>80150.24093730211</v>
      </c>
      <c r="C11" s="2" t="s">
        <v>102</v>
      </c>
    </row>
    <row r="12" spans="1:3" ht="15">
      <c r="A12" s="75" t="s">
        <v>99</v>
      </c>
      <c r="B12" s="73">
        <f>(2080*(7/12))</f>
        <v>1213.3333333333335</v>
      </c>
      <c r="C12" s="37"/>
    </row>
    <row r="13" spans="1:3" ht="15">
      <c r="A13" s="75" t="s">
        <v>103</v>
      </c>
      <c r="B13" s="74">
        <f>B11/B12</f>
        <v>66.05789088239185</v>
      </c>
      <c r="C13" t="s">
        <v>104</v>
      </c>
    </row>
    <row r="15" ht="15">
      <c r="A15" s="42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HNTB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RMazzeo</dc:creator>
  <cp:keywords/>
  <dc:description/>
  <cp:lastModifiedBy>State of Maine</cp:lastModifiedBy>
  <cp:lastPrinted>2010-08-16T22:43:38Z</cp:lastPrinted>
  <dcterms:created xsi:type="dcterms:W3CDTF">2010-06-23T18:25:47Z</dcterms:created>
  <dcterms:modified xsi:type="dcterms:W3CDTF">2010-08-23T17:32:32Z</dcterms:modified>
  <cp:category/>
  <cp:version/>
  <cp:contentType/>
  <cp:contentStatus/>
</cp:coreProperties>
</file>