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476" windowWidth="13605" windowHeight="11640" tabRatio="728" activeTab="6"/>
  </bookViews>
  <sheets>
    <sheet name="base vmt" sheetId="1" r:id="rId1"/>
    <sheet name="base open vht" sheetId="2" r:id="rId2"/>
    <sheet name="vmt closed" sheetId="3" r:id="rId3"/>
    <sheet name="vht closed" sheetId="4" r:id="rId4"/>
    <sheet name="CHANGE IN VMT" sheetId="5" r:id="rId5"/>
    <sheet name="CHANGE IN VHT" sheetId="6" r:id="rId6"/>
    <sheet name="Benefit" sheetId="7" r:id="rId7"/>
  </sheets>
  <definedNames/>
  <calcPr fullCalcOnLoad="1"/>
</workbook>
</file>

<file path=xl/sharedStrings.xml><?xml version="1.0" encoding="utf-8"?>
<sst xmlns="http://schemas.openxmlformats.org/spreadsheetml/2006/main" count="1291" uniqueCount="60">
  <si>
    <t>Sum</t>
  </si>
  <si>
    <t>VMT</t>
  </si>
  <si>
    <t>--&gt;</t>
  </si>
  <si>
    <t>LINKTYPE</t>
  </si>
  <si>
    <t>&lt; 0.5</t>
  </si>
  <si>
    <t>JURISDICTION</t>
  </si>
  <si>
    <t>--</t>
  </si>
  <si>
    <t>VHT</t>
  </si>
  <si>
    <t>&gt; 12.5</t>
  </si>
  <si>
    <t>&gt; 31.5</t>
  </si>
  <si>
    <t>base</t>
  </si>
  <si>
    <t>design</t>
  </si>
  <si>
    <t>Model Assigned Daily Volume</t>
  </si>
  <si>
    <t>AADT</t>
  </si>
  <si>
    <t>Year</t>
  </si>
  <si>
    <t>Modeled Daily VMT Savings</t>
  </si>
  <si>
    <t>Modeled Daily VHT Savings</t>
  </si>
  <si>
    <t>VMT Savings per Vehicle</t>
  </si>
  <si>
    <t>Diversion Mobility Impact</t>
  </si>
  <si>
    <t>VHT Savings per Vehicle</t>
  </si>
  <si>
    <t xml:space="preserve">Added VMT </t>
  </si>
  <si>
    <t>Average Vehicle Speed</t>
  </si>
  <si>
    <t>Added VHT</t>
  </si>
  <si>
    <t>Daily VMT Savings</t>
  </si>
  <si>
    <t>VMT Costs ($ million)</t>
  </si>
  <si>
    <t>Daily VHT Savings</t>
  </si>
  <si>
    <t>VHT Costs ($ million)</t>
  </si>
  <si>
    <t>Annual VMT Savings</t>
  </si>
  <si>
    <t>Annual VHT Savings</t>
  </si>
  <si>
    <t>Diversion Safety Impact</t>
  </si>
  <si>
    <t>Added Crashes</t>
  </si>
  <si>
    <t>User Time Costs</t>
  </si>
  <si>
    <t>Pass. Car</t>
  </si>
  <si>
    <t>/veh-hour</t>
  </si>
  <si>
    <t>Crash Costs ($ million)</t>
  </si>
  <si>
    <t>Heavy Veh.</t>
  </si>
  <si>
    <t>Pct. of vol.</t>
  </si>
  <si>
    <t>Avg. Veh.</t>
  </si>
  <si>
    <t>Combined User Costs ($Million)</t>
  </si>
  <si>
    <t>User Mileage Costs</t>
  </si>
  <si>
    <t>/veh-mile</t>
  </si>
  <si>
    <t>Added VMT Costs</t>
  </si>
  <si>
    <t xml:space="preserve">(excluding </t>
  </si>
  <si>
    <t>Added VHT Costs</t>
  </si>
  <si>
    <t>crash costs)</t>
  </si>
  <si>
    <t>Added Crash Costs</t>
  </si>
  <si>
    <t>/million veh-miles (Maine rural)</t>
  </si>
  <si>
    <t>User Crash Costs</t>
  </si>
  <si>
    <t>Combined User Costs</t>
  </si>
  <si>
    <t>Avg. Cost per Crash</t>
  </si>
  <si>
    <t>/crash (Maine 2-lane rural average)</t>
  </si>
  <si>
    <t>Present Worth (i=7%)</t>
  </si>
  <si>
    <t>Total Present Worth (i=7%)</t>
  </si>
  <si>
    <t>million</t>
  </si>
  <si>
    <t>Major Col. Crash Rate</t>
  </si>
  <si>
    <t>Phillips-Madrid Route 4</t>
  </si>
  <si>
    <t>WIN 18247.00</t>
  </si>
  <si>
    <t>Present Worth (i=3%)</t>
  </si>
  <si>
    <t>Total Present Worth (i=3%)</t>
  </si>
  <si>
    <t>Highway User Costs of Phillips-Madrid Highway reconstruction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</si>
</sst>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.000_);_(&quot;$&quot;* \(#,##0.000\);_(&quot;$&quot;* &quot;-&quot;??_);_(@_)"/>
    <numFmt numFmtId="167" formatCode="0.0%"/>
    <numFmt numFmtId="168" formatCode="#,##0.000_);\(#,##0.000\)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1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6" fontId="21" fillId="0" borderId="0" xfId="44" applyNumberFormat="1" applyFont="1" applyAlignment="1">
      <alignment/>
    </xf>
    <xf numFmtId="0" fontId="4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44" fontId="3" fillId="0" borderId="12" xfId="44" applyFont="1" applyBorder="1" applyAlignment="1">
      <alignment/>
    </xf>
    <xf numFmtId="0" fontId="21" fillId="0" borderId="11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 quotePrefix="1">
      <alignment horizontal="left"/>
    </xf>
    <xf numFmtId="0" fontId="21" fillId="0" borderId="16" xfId="0" applyFont="1" applyBorder="1" applyAlignment="1">
      <alignment/>
    </xf>
    <xf numFmtId="167" fontId="3" fillId="0" borderId="17" xfId="57" applyNumberFormat="1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44" fontId="21" fillId="0" borderId="12" xfId="44" applyFont="1" applyBorder="1" applyAlignment="1">
      <alignment/>
    </xf>
    <xf numFmtId="0" fontId="21" fillId="0" borderId="19" xfId="0" applyFont="1" applyBorder="1" applyAlignment="1" quotePrefix="1">
      <alignment horizontal="left"/>
    </xf>
    <xf numFmtId="0" fontId="21" fillId="0" borderId="20" xfId="0" applyFont="1" applyBorder="1" applyAlignment="1">
      <alignment/>
    </xf>
    <xf numFmtId="0" fontId="21" fillId="0" borderId="12" xfId="0" applyFont="1" applyFill="1" applyBorder="1" applyAlignment="1">
      <alignment/>
    </xf>
    <xf numFmtId="8" fontId="21" fillId="0" borderId="12" xfId="0" applyNumberFormat="1" applyFont="1" applyBorder="1" applyAlignment="1">
      <alignment/>
    </xf>
    <xf numFmtId="0" fontId="21" fillId="0" borderId="11" xfId="0" applyFont="1" applyFill="1" applyBorder="1" applyAlignment="1">
      <alignment horizontal="left"/>
    </xf>
    <xf numFmtId="166" fontId="21" fillId="0" borderId="0" xfId="0" applyNumberFormat="1" applyFont="1" applyAlignment="1">
      <alignment/>
    </xf>
    <xf numFmtId="0" fontId="21" fillId="0" borderId="16" xfId="0" applyFont="1" applyFill="1" applyBorder="1" applyAlignment="1">
      <alignment horizontal="left"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Fill="1" applyBorder="1" applyAlignment="1">
      <alignment horizontal="left"/>
    </xf>
    <xf numFmtId="0" fontId="21" fillId="0" borderId="17" xfId="0" applyFont="1" applyFill="1" applyBorder="1" applyAlignment="1">
      <alignment/>
    </xf>
    <xf numFmtId="168" fontId="21" fillId="0" borderId="12" xfId="44" applyNumberFormat="1" applyFont="1" applyBorder="1" applyAlignment="1">
      <alignment/>
    </xf>
    <xf numFmtId="0" fontId="21" fillId="0" borderId="19" xfId="0" applyFont="1" applyFill="1" applyBorder="1" applyAlignment="1" quotePrefix="1">
      <alignment horizontal="left"/>
    </xf>
    <xf numFmtId="0" fontId="21" fillId="0" borderId="14" xfId="0" applyFont="1" applyFill="1" applyBorder="1" applyAlignment="1">
      <alignment/>
    </xf>
    <xf numFmtId="0" fontId="21" fillId="0" borderId="21" xfId="0" applyFont="1" applyBorder="1" applyAlignment="1">
      <alignment/>
    </xf>
    <xf numFmtId="9" fontId="4" fillId="0" borderId="16" xfId="57" applyFont="1" applyBorder="1" applyAlignment="1" quotePrefix="1">
      <alignment/>
    </xf>
    <xf numFmtId="0" fontId="21" fillId="0" borderId="18" xfId="0" applyFont="1" applyFill="1" applyBorder="1" applyAlignment="1">
      <alignment/>
    </xf>
    <xf numFmtId="6" fontId="21" fillId="0" borderId="12" xfId="0" applyNumberFormat="1" applyFont="1" applyFill="1" applyBorder="1" applyAlignment="1">
      <alignment/>
    </xf>
    <xf numFmtId="0" fontId="21" fillId="0" borderId="16" xfId="0" applyFont="1" applyFill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3.57421875" style="0" bestFit="1" customWidth="1"/>
    <col min="2" max="2" width="11.57421875" style="0" bestFit="1" customWidth="1"/>
    <col min="3" max="3" width="5.00390625" style="0" bestFit="1" customWidth="1"/>
    <col min="4" max="4" width="10.57421875" style="0" bestFit="1" customWidth="1"/>
    <col min="5" max="5" width="11.57421875" style="0" bestFit="1" customWidth="1"/>
    <col min="6" max="7" width="10.57421875" style="0" bestFit="1" customWidth="1"/>
    <col min="8" max="8" width="5.00390625" style="0" customWidth="1"/>
    <col min="9" max="9" width="11.57421875" style="0" bestFit="1" customWidth="1"/>
    <col min="10" max="10" width="3.8515625" style="0" bestFit="1" customWidth="1"/>
    <col min="11" max="13" width="10.57421875" style="0" bestFit="1" customWidth="1"/>
    <col min="14" max="15" width="9.00390625" style="0" bestFit="1" customWidth="1"/>
    <col min="16" max="16" width="4.7109375" style="0" customWidth="1"/>
    <col min="17" max="17" width="8.8515625" style="0" customWidth="1"/>
  </cols>
  <sheetData>
    <row r="1" spans="2:15" ht="15">
      <c r="B1" t="s">
        <v>0</v>
      </c>
      <c r="C1" t="s">
        <v>1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</row>
    <row r="2" spans="2:15" ht="15">
      <c r="B2" t="s">
        <v>3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6" ht="15">
      <c r="A3" t="s">
        <v>5</v>
      </c>
      <c r="B3" s="1">
        <v>56305295</v>
      </c>
      <c r="C3" s="1"/>
      <c r="D3" s="1">
        <v>4480258.8</v>
      </c>
      <c r="E3" s="1">
        <v>12261997</v>
      </c>
      <c r="F3" s="1">
        <v>6631317.7</v>
      </c>
      <c r="G3" s="1">
        <v>1109986.6</v>
      </c>
      <c r="H3" s="1"/>
      <c r="I3" s="1">
        <v>11220291</v>
      </c>
      <c r="J3" s="1"/>
      <c r="K3" s="1">
        <v>8665284</v>
      </c>
      <c r="L3" s="1">
        <v>9295263.9</v>
      </c>
      <c r="M3" s="1">
        <v>1279801.7</v>
      </c>
      <c r="N3" s="1">
        <v>943375.02</v>
      </c>
      <c r="O3" s="1">
        <v>417719.19</v>
      </c>
      <c r="P3" s="1"/>
    </row>
    <row r="4" spans="2:16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>
        <v>1</v>
      </c>
      <c r="B5" s="1">
        <v>1712561.1</v>
      </c>
      <c r="C5" s="1"/>
      <c r="D5" s="1">
        <v>311104.88</v>
      </c>
      <c r="E5" s="1" t="s">
        <v>6</v>
      </c>
      <c r="F5" s="1" t="s">
        <v>6</v>
      </c>
      <c r="G5" s="1" t="s">
        <v>6</v>
      </c>
      <c r="H5" s="1"/>
      <c r="I5" s="1">
        <v>496292.95</v>
      </c>
      <c r="J5" s="1"/>
      <c r="K5" s="1">
        <v>435059.16</v>
      </c>
      <c r="L5" s="1">
        <v>188072.12</v>
      </c>
      <c r="M5" s="1">
        <v>220975.55</v>
      </c>
      <c r="N5" s="1">
        <v>61056.45</v>
      </c>
      <c r="O5" s="1" t="s">
        <v>6</v>
      </c>
      <c r="P5" s="1"/>
    </row>
    <row r="6" spans="1:16" ht="15">
      <c r="A6">
        <v>2</v>
      </c>
      <c r="B6" s="1">
        <v>4254489.9</v>
      </c>
      <c r="C6" s="1"/>
      <c r="D6" s="1">
        <v>279285.25</v>
      </c>
      <c r="E6" s="1">
        <v>821161.54</v>
      </c>
      <c r="F6" s="1" t="s">
        <v>6</v>
      </c>
      <c r="G6" s="1">
        <v>531911.25</v>
      </c>
      <c r="H6" s="1"/>
      <c r="I6" s="1">
        <v>1063864.6</v>
      </c>
      <c r="J6" s="1"/>
      <c r="K6" s="1">
        <v>719575.11</v>
      </c>
      <c r="L6" s="1">
        <v>504659.23</v>
      </c>
      <c r="M6" s="1">
        <v>72959.53</v>
      </c>
      <c r="N6" s="1">
        <v>161493.25</v>
      </c>
      <c r="O6" s="1">
        <v>99580.11</v>
      </c>
      <c r="P6" s="1"/>
    </row>
    <row r="7" spans="1:16" ht="15">
      <c r="A7">
        <v>3</v>
      </c>
      <c r="B7" s="1">
        <v>2709264.6</v>
      </c>
      <c r="C7" s="1"/>
      <c r="D7" s="1">
        <v>153519.01</v>
      </c>
      <c r="E7" s="1">
        <v>613693.25</v>
      </c>
      <c r="F7" s="1" t="s">
        <v>6</v>
      </c>
      <c r="G7" s="1" t="s">
        <v>6</v>
      </c>
      <c r="H7" s="1"/>
      <c r="I7" s="1">
        <v>760290.39</v>
      </c>
      <c r="J7" s="1"/>
      <c r="K7" s="1">
        <v>414569.05</v>
      </c>
      <c r="L7" s="1">
        <v>756363.52</v>
      </c>
      <c r="M7" s="1">
        <v>3548.08</v>
      </c>
      <c r="N7" s="1" t="s">
        <v>6</v>
      </c>
      <c r="O7" s="1">
        <v>7281.34</v>
      </c>
      <c r="P7" s="1"/>
    </row>
    <row r="8" spans="1:16" ht="15">
      <c r="A8">
        <v>4</v>
      </c>
      <c r="B8" s="1">
        <v>1254256.2</v>
      </c>
      <c r="C8" s="1"/>
      <c r="D8" s="1">
        <v>94988.27</v>
      </c>
      <c r="E8" s="1">
        <v>1144186</v>
      </c>
      <c r="F8" s="1" t="s">
        <v>6</v>
      </c>
      <c r="G8" s="1" t="s">
        <v>6</v>
      </c>
      <c r="H8" s="1"/>
      <c r="I8" s="1">
        <v>5278</v>
      </c>
      <c r="J8" s="1"/>
      <c r="K8" s="1">
        <v>9803.92</v>
      </c>
      <c r="L8" s="1" t="s">
        <v>6</v>
      </c>
      <c r="M8" s="1" t="s">
        <v>6</v>
      </c>
      <c r="N8" s="1" t="s">
        <v>6</v>
      </c>
      <c r="O8" s="1" t="s">
        <v>6</v>
      </c>
      <c r="P8" s="1"/>
    </row>
    <row r="9" spans="1:16" ht="15">
      <c r="A9">
        <v>5</v>
      </c>
      <c r="B9" s="1">
        <v>7806672.7</v>
      </c>
      <c r="C9" s="1"/>
      <c r="D9" s="1">
        <v>638040.92</v>
      </c>
      <c r="E9" s="1">
        <v>1888771.3</v>
      </c>
      <c r="F9" s="1">
        <v>1276462.9</v>
      </c>
      <c r="G9" s="1">
        <v>265287.05</v>
      </c>
      <c r="H9" s="1"/>
      <c r="I9" s="1">
        <v>828466.63</v>
      </c>
      <c r="J9" s="1"/>
      <c r="K9" s="1">
        <v>900060.58</v>
      </c>
      <c r="L9" s="1">
        <v>1382131.6</v>
      </c>
      <c r="M9" s="1">
        <v>280813.19</v>
      </c>
      <c r="N9" s="1">
        <v>261677.33</v>
      </c>
      <c r="O9" s="1">
        <v>84961.24</v>
      </c>
      <c r="P9" s="1"/>
    </row>
    <row r="10" spans="1:16" ht="15">
      <c r="A10">
        <v>6</v>
      </c>
      <c r="B10" s="1">
        <v>169711.3</v>
      </c>
      <c r="C10" s="1"/>
      <c r="D10" s="1">
        <v>169711.3</v>
      </c>
      <c r="E10" s="1" t="s">
        <v>6</v>
      </c>
      <c r="F10" s="1" t="s">
        <v>6</v>
      </c>
      <c r="G10" s="1" t="s">
        <v>6</v>
      </c>
      <c r="H10" s="1"/>
      <c r="I10" s="1" t="s">
        <v>6</v>
      </c>
      <c r="J10" s="1"/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/>
    </row>
    <row r="11" spans="1:16" ht="15">
      <c r="A11">
        <v>7</v>
      </c>
      <c r="B11" s="1">
        <v>962659.02</v>
      </c>
      <c r="C11" s="1"/>
      <c r="D11" s="1">
        <v>84365.83</v>
      </c>
      <c r="E11" s="1" t="s">
        <v>6</v>
      </c>
      <c r="F11" s="1" t="s">
        <v>6</v>
      </c>
      <c r="G11" s="1" t="s">
        <v>6</v>
      </c>
      <c r="H11" s="1"/>
      <c r="I11" s="1">
        <v>205913.61</v>
      </c>
      <c r="J11" s="1"/>
      <c r="K11" s="1">
        <v>392194.83</v>
      </c>
      <c r="L11" s="1">
        <v>276191.43</v>
      </c>
      <c r="M11" s="1">
        <v>3993.32</v>
      </c>
      <c r="N11" s="1" t="s">
        <v>6</v>
      </c>
      <c r="O11" s="1" t="s">
        <v>6</v>
      </c>
      <c r="P11" s="1"/>
    </row>
    <row r="12" spans="1:16" ht="15">
      <c r="A12">
        <v>8</v>
      </c>
      <c r="B12" s="1">
        <v>104001.72</v>
      </c>
      <c r="C12" s="1"/>
      <c r="D12" s="1">
        <v>104001.72</v>
      </c>
      <c r="E12" s="1" t="s">
        <v>6</v>
      </c>
      <c r="F12" s="1" t="s">
        <v>6</v>
      </c>
      <c r="G12" s="1" t="s">
        <v>6</v>
      </c>
      <c r="H12" s="1"/>
      <c r="I12" s="1" t="s">
        <v>6</v>
      </c>
      <c r="J12" s="1"/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/>
    </row>
    <row r="13" spans="1:16" ht="15">
      <c r="A13">
        <v>9</v>
      </c>
      <c r="B13" s="1">
        <v>1785382.9</v>
      </c>
      <c r="C13" s="1"/>
      <c r="D13" s="1">
        <v>121356.06</v>
      </c>
      <c r="E13" s="1" t="s">
        <v>6</v>
      </c>
      <c r="F13" s="1" t="s">
        <v>6</v>
      </c>
      <c r="G13" s="1" t="s">
        <v>6</v>
      </c>
      <c r="H13" s="1"/>
      <c r="I13" s="1">
        <v>767082.93</v>
      </c>
      <c r="J13" s="1"/>
      <c r="K13" s="1">
        <v>421084.42</v>
      </c>
      <c r="L13" s="1">
        <v>384402.78</v>
      </c>
      <c r="M13" s="1">
        <v>91456.72</v>
      </c>
      <c r="N13" s="1" t="s">
        <v>6</v>
      </c>
      <c r="O13" s="1" t="s">
        <v>6</v>
      </c>
      <c r="P13" s="1"/>
    </row>
    <row r="14" spans="1:16" ht="15">
      <c r="A14">
        <v>10</v>
      </c>
      <c r="B14" s="1" t="s">
        <v>6</v>
      </c>
      <c r="C14" s="1"/>
      <c r="D14" s="1" t="s">
        <v>6</v>
      </c>
      <c r="E14" s="1" t="s">
        <v>6</v>
      </c>
      <c r="F14" s="1" t="s">
        <v>6</v>
      </c>
      <c r="G14" s="1" t="s">
        <v>6</v>
      </c>
      <c r="H14" s="1"/>
      <c r="I14" s="1" t="s">
        <v>6</v>
      </c>
      <c r="J14" s="1"/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/>
    </row>
    <row r="15" spans="1:16" ht="15">
      <c r="A15">
        <v>11</v>
      </c>
      <c r="B15" s="1">
        <v>4643623.2</v>
      </c>
      <c r="C15" s="1"/>
      <c r="D15" s="1">
        <v>306087.04</v>
      </c>
      <c r="E15" s="1">
        <v>1866113.2</v>
      </c>
      <c r="F15" s="1">
        <v>672780.44</v>
      </c>
      <c r="G15" s="1">
        <v>21995.15</v>
      </c>
      <c r="H15" s="1"/>
      <c r="I15" s="1">
        <v>275542.66</v>
      </c>
      <c r="J15" s="1"/>
      <c r="K15" s="1">
        <v>822036.65</v>
      </c>
      <c r="L15" s="1">
        <v>623701.44</v>
      </c>
      <c r="M15" s="1">
        <v>25935.45</v>
      </c>
      <c r="N15" s="1">
        <v>410.85</v>
      </c>
      <c r="O15" s="1">
        <v>29020.36</v>
      </c>
      <c r="P15" s="1"/>
    </row>
    <row r="16" spans="1:16" ht="15">
      <c r="A16">
        <v>12</v>
      </c>
      <c r="B16" s="1" t="s">
        <v>6</v>
      </c>
      <c r="C16" s="1"/>
      <c r="D16" s="1" t="s">
        <v>6</v>
      </c>
      <c r="E16" s="1" t="s">
        <v>6</v>
      </c>
      <c r="F16" s="1" t="s">
        <v>6</v>
      </c>
      <c r="G16" s="1" t="s">
        <v>6</v>
      </c>
      <c r="H16" s="1"/>
      <c r="I16" s="1" t="s">
        <v>6</v>
      </c>
      <c r="J16" s="1"/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/>
    </row>
    <row r="17" spans="1:16" ht="15">
      <c r="A17">
        <v>13</v>
      </c>
      <c r="B17" s="1">
        <v>628570.8</v>
      </c>
      <c r="C17" s="1"/>
      <c r="D17" s="1">
        <v>98950.97</v>
      </c>
      <c r="E17" s="1" t="s">
        <v>6</v>
      </c>
      <c r="F17" s="1" t="s">
        <v>6</v>
      </c>
      <c r="G17" s="1" t="s">
        <v>6</v>
      </c>
      <c r="H17" s="1"/>
      <c r="I17" s="1">
        <v>176400.83</v>
      </c>
      <c r="J17" s="1"/>
      <c r="K17" s="1">
        <v>155294.39</v>
      </c>
      <c r="L17" s="1">
        <v>152429.68</v>
      </c>
      <c r="M17" s="1">
        <v>45494.93</v>
      </c>
      <c r="N17" s="1" t="s">
        <v>6</v>
      </c>
      <c r="O17" s="1" t="s">
        <v>6</v>
      </c>
      <c r="P17" s="1"/>
    </row>
    <row r="18" spans="1:16" ht="15">
      <c r="A18">
        <v>14</v>
      </c>
      <c r="B18" s="1" t="s">
        <v>6</v>
      </c>
      <c r="C18" s="1"/>
      <c r="D18" s="1" t="s">
        <v>6</v>
      </c>
      <c r="E18" s="1" t="s">
        <v>6</v>
      </c>
      <c r="F18" s="1" t="s">
        <v>6</v>
      </c>
      <c r="G18" s="1" t="s">
        <v>6</v>
      </c>
      <c r="H18" s="1"/>
      <c r="I18" s="1" t="s">
        <v>6</v>
      </c>
      <c r="J18" s="1"/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/>
    </row>
    <row r="19" spans="1:16" ht="15">
      <c r="A19">
        <v>15</v>
      </c>
      <c r="B19" s="1">
        <v>1205694.5</v>
      </c>
      <c r="C19" s="1"/>
      <c r="D19" s="1">
        <v>112558.38</v>
      </c>
      <c r="E19" s="1" t="s">
        <v>6</v>
      </c>
      <c r="F19" s="1" t="s">
        <v>6</v>
      </c>
      <c r="G19" s="1" t="s">
        <v>6</v>
      </c>
      <c r="H19" s="1"/>
      <c r="I19" s="1">
        <v>523674.04</v>
      </c>
      <c r="J19" s="1"/>
      <c r="K19" s="1">
        <v>231343.49</v>
      </c>
      <c r="L19" s="1">
        <v>238916.02</v>
      </c>
      <c r="M19" s="1">
        <v>99202.6</v>
      </c>
      <c r="N19" s="1" t="s">
        <v>6</v>
      </c>
      <c r="O19" s="1" t="s">
        <v>6</v>
      </c>
      <c r="P19" s="1"/>
    </row>
    <row r="20" spans="1:16" ht="15">
      <c r="A20">
        <v>16</v>
      </c>
      <c r="B20" s="1" t="s">
        <v>6</v>
      </c>
      <c r="C20" s="1"/>
      <c r="D20" s="1" t="s">
        <v>6</v>
      </c>
      <c r="E20" s="1" t="s">
        <v>6</v>
      </c>
      <c r="F20" s="1" t="s">
        <v>6</v>
      </c>
      <c r="G20" s="1" t="s">
        <v>6</v>
      </c>
      <c r="H20" s="1"/>
      <c r="I20" s="1" t="s">
        <v>6</v>
      </c>
      <c r="J20" s="1"/>
      <c r="K20" s="1" t="s">
        <v>6</v>
      </c>
      <c r="L20" s="1" t="s">
        <v>6</v>
      </c>
      <c r="M20" s="1" t="s">
        <v>6</v>
      </c>
      <c r="N20" s="1" t="s">
        <v>6</v>
      </c>
      <c r="O20" s="1" t="s">
        <v>6</v>
      </c>
      <c r="P20" s="1"/>
    </row>
    <row r="21" spans="1:16" ht="15">
      <c r="A21">
        <v>17</v>
      </c>
      <c r="B21" s="1">
        <v>1826513.7</v>
      </c>
      <c r="C21" s="1"/>
      <c r="D21" s="1">
        <v>256142.46</v>
      </c>
      <c r="E21" s="1" t="s">
        <v>6</v>
      </c>
      <c r="F21" s="1" t="s">
        <v>6</v>
      </c>
      <c r="G21" s="1" t="s">
        <v>6</v>
      </c>
      <c r="H21" s="1"/>
      <c r="I21" s="1">
        <v>594352.82</v>
      </c>
      <c r="J21" s="1"/>
      <c r="K21" s="1">
        <v>211126.64</v>
      </c>
      <c r="L21" s="1">
        <v>636684.11</v>
      </c>
      <c r="M21" s="1">
        <v>128207.65</v>
      </c>
      <c r="N21" s="1" t="s">
        <v>6</v>
      </c>
      <c r="O21" s="1" t="s">
        <v>6</v>
      </c>
      <c r="P21" s="1"/>
    </row>
    <row r="22" spans="1:16" ht="15">
      <c r="A22">
        <v>18</v>
      </c>
      <c r="B22" s="1" t="s">
        <v>6</v>
      </c>
      <c r="C22" s="1"/>
      <c r="D22" s="1" t="s">
        <v>6</v>
      </c>
      <c r="E22" s="1" t="s">
        <v>6</v>
      </c>
      <c r="F22" s="1" t="s">
        <v>6</v>
      </c>
      <c r="G22" s="1" t="s">
        <v>6</v>
      </c>
      <c r="H22" s="1"/>
      <c r="I22" s="1" t="s">
        <v>6</v>
      </c>
      <c r="J22" s="1"/>
      <c r="K22" s="1" t="s">
        <v>6</v>
      </c>
      <c r="L22" s="1" t="s">
        <v>6</v>
      </c>
      <c r="M22" s="1" t="s">
        <v>6</v>
      </c>
      <c r="N22" s="1" t="s">
        <v>6</v>
      </c>
      <c r="O22" s="1" t="s">
        <v>6</v>
      </c>
      <c r="P22" s="1"/>
    </row>
    <row r="23" spans="1:16" ht="15">
      <c r="A23">
        <v>19</v>
      </c>
      <c r="B23" s="1">
        <v>4594279.3</v>
      </c>
      <c r="C23" s="1"/>
      <c r="D23" s="1">
        <v>169563.05</v>
      </c>
      <c r="E23" s="1">
        <v>2890451.2</v>
      </c>
      <c r="F23" s="1" t="s">
        <v>6</v>
      </c>
      <c r="G23" s="1" t="s">
        <v>6</v>
      </c>
      <c r="H23" s="1"/>
      <c r="I23" s="1">
        <v>228298.46</v>
      </c>
      <c r="J23" s="1"/>
      <c r="K23" s="1">
        <v>580383.82</v>
      </c>
      <c r="L23" s="1">
        <v>640830.04</v>
      </c>
      <c r="M23" s="1">
        <v>44783.82</v>
      </c>
      <c r="N23" s="1">
        <v>28125.13</v>
      </c>
      <c r="O23" s="1">
        <v>11843.79</v>
      </c>
      <c r="P23" s="1"/>
    </row>
    <row r="24" spans="1:16" ht="15">
      <c r="A24">
        <v>20</v>
      </c>
      <c r="B24" s="1">
        <v>1757114.7</v>
      </c>
      <c r="C24" s="1"/>
      <c r="D24" s="1">
        <v>137195.97</v>
      </c>
      <c r="E24" s="1" t="s">
        <v>6</v>
      </c>
      <c r="F24" s="1">
        <v>459934.97</v>
      </c>
      <c r="G24" s="1" t="s">
        <v>6</v>
      </c>
      <c r="H24" s="1"/>
      <c r="I24" s="1">
        <v>524944.88</v>
      </c>
      <c r="J24" s="1"/>
      <c r="K24" s="1">
        <v>369871.51</v>
      </c>
      <c r="L24" s="1">
        <v>158776.58</v>
      </c>
      <c r="M24" s="1">
        <v>16260.55</v>
      </c>
      <c r="N24" s="1">
        <v>67302.86</v>
      </c>
      <c r="O24" s="1">
        <v>22827.36</v>
      </c>
      <c r="P24" s="1"/>
    </row>
    <row r="25" spans="1:16" ht="15">
      <c r="A25">
        <v>21</v>
      </c>
      <c r="B25" s="1">
        <v>564807.55</v>
      </c>
      <c r="C25" s="1"/>
      <c r="D25" s="1">
        <v>95500.62</v>
      </c>
      <c r="E25" s="1" t="s">
        <v>6</v>
      </c>
      <c r="F25" s="1" t="s">
        <v>6</v>
      </c>
      <c r="G25" s="1" t="s">
        <v>6</v>
      </c>
      <c r="H25" s="1"/>
      <c r="I25" s="1" t="s">
        <v>6</v>
      </c>
      <c r="J25" s="1"/>
      <c r="K25" s="1">
        <v>337873.2</v>
      </c>
      <c r="L25" s="1">
        <v>131005.69</v>
      </c>
      <c r="M25" s="1">
        <v>428.04</v>
      </c>
      <c r="N25" s="1" t="s">
        <v>6</v>
      </c>
      <c r="O25" s="1" t="s">
        <v>6</v>
      </c>
      <c r="P25" s="1"/>
    </row>
    <row r="26" spans="1:16" ht="15">
      <c r="A26">
        <v>22</v>
      </c>
      <c r="B26" s="1">
        <v>1148874.6</v>
      </c>
      <c r="C26" s="1"/>
      <c r="D26" s="1">
        <v>87227.67</v>
      </c>
      <c r="E26" s="1">
        <v>495143.86</v>
      </c>
      <c r="F26" s="1" t="s">
        <v>6</v>
      </c>
      <c r="G26" s="1" t="s">
        <v>6</v>
      </c>
      <c r="H26" s="1"/>
      <c r="I26" s="1">
        <v>270250.09</v>
      </c>
      <c r="J26" s="1"/>
      <c r="K26" s="1">
        <v>162925.32</v>
      </c>
      <c r="L26" s="1">
        <v>110589.52</v>
      </c>
      <c r="M26" s="1" t="s">
        <v>6</v>
      </c>
      <c r="N26" s="1" t="s">
        <v>6</v>
      </c>
      <c r="O26" s="1">
        <v>22738.14</v>
      </c>
      <c r="P26" s="1"/>
    </row>
    <row r="27" spans="1:16" ht="15">
      <c r="A27">
        <v>23</v>
      </c>
      <c r="B27" s="1">
        <v>2272087.8</v>
      </c>
      <c r="C27" s="1"/>
      <c r="D27" s="1">
        <v>186815.13</v>
      </c>
      <c r="E27" s="1">
        <v>1050308.3</v>
      </c>
      <c r="F27" s="1" t="s">
        <v>6</v>
      </c>
      <c r="G27" s="1">
        <v>155916.26</v>
      </c>
      <c r="H27" s="1"/>
      <c r="I27" s="1">
        <v>330676.75</v>
      </c>
      <c r="J27" s="1"/>
      <c r="K27" s="1">
        <v>12332.56</v>
      </c>
      <c r="L27" s="1">
        <v>439026.98</v>
      </c>
      <c r="M27" s="1">
        <v>32444.58</v>
      </c>
      <c r="N27" s="1">
        <v>50566.07</v>
      </c>
      <c r="O27" s="1">
        <v>14001.18</v>
      </c>
      <c r="P27" s="1"/>
    </row>
    <row r="28" spans="1:16" ht="15">
      <c r="A28">
        <v>24</v>
      </c>
      <c r="B28" s="1">
        <v>3269980.4</v>
      </c>
      <c r="C28" s="1"/>
      <c r="D28" s="1">
        <v>226569.49</v>
      </c>
      <c r="E28" s="1">
        <v>531946.84</v>
      </c>
      <c r="F28" s="1">
        <v>733674.27</v>
      </c>
      <c r="G28" s="1">
        <v>134876.85</v>
      </c>
      <c r="H28" s="1"/>
      <c r="I28" s="1">
        <v>665086.79</v>
      </c>
      <c r="J28" s="1"/>
      <c r="K28" s="1">
        <v>644433.74</v>
      </c>
      <c r="L28" s="1">
        <v>239579.92</v>
      </c>
      <c r="M28" s="1">
        <v>8412.16</v>
      </c>
      <c r="N28" s="1">
        <v>34223.45</v>
      </c>
      <c r="O28" s="1">
        <v>51176.9</v>
      </c>
      <c r="P28" s="1"/>
    </row>
    <row r="29" spans="1:16" ht="15">
      <c r="A29">
        <v>25</v>
      </c>
      <c r="B29" s="1">
        <v>2554118.2</v>
      </c>
      <c r="C29" s="1"/>
      <c r="D29" s="1">
        <v>182659.2</v>
      </c>
      <c r="E29" s="1">
        <v>722237.77</v>
      </c>
      <c r="F29" s="1" t="s">
        <v>6</v>
      </c>
      <c r="G29" s="1" t="s">
        <v>6</v>
      </c>
      <c r="H29" s="1"/>
      <c r="I29" s="1">
        <v>830629.91</v>
      </c>
      <c r="J29" s="1"/>
      <c r="K29" s="1">
        <v>286307.32</v>
      </c>
      <c r="L29" s="1">
        <v>508267.45</v>
      </c>
      <c r="M29" s="1">
        <v>15180</v>
      </c>
      <c r="N29" s="1" t="s">
        <v>6</v>
      </c>
      <c r="O29" s="1">
        <v>8836.51</v>
      </c>
      <c r="P29" s="1"/>
    </row>
    <row r="30" spans="1:16" ht="15">
      <c r="A30">
        <v>26</v>
      </c>
      <c r="B30" s="1" t="s">
        <v>6</v>
      </c>
      <c r="C30" s="1"/>
      <c r="D30" s="1" t="s">
        <v>6</v>
      </c>
      <c r="E30" s="1" t="s">
        <v>6</v>
      </c>
      <c r="F30" s="1" t="s">
        <v>6</v>
      </c>
      <c r="G30" s="1" t="s">
        <v>6</v>
      </c>
      <c r="H30" s="1"/>
      <c r="I30" s="1" t="s">
        <v>6</v>
      </c>
      <c r="J30" s="1"/>
      <c r="K30" s="1" t="s">
        <v>6</v>
      </c>
      <c r="L30" s="1" t="s">
        <v>6</v>
      </c>
      <c r="M30" s="1" t="s">
        <v>6</v>
      </c>
      <c r="N30" s="1" t="s">
        <v>6</v>
      </c>
      <c r="O30" s="1" t="s">
        <v>6</v>
      </c>
      <c r="P30" s="1"/>
    </row>
    <row r="31" spans="1:16" ht="15">
      <c r="A31">
        <v>27</v>
      </c>
      <c r="B31" s="1">
        <v>1289178.8</v>
      </c>
      <c r="C31" s="1"/>
      <c r="D31" s="1">
        <v>69453.86</v>
      </c>
      <c r="E31" s="1">
        <v>39529.35</v>
      </c>
      <c r="F31" s="1" t="s">
        <v>6</v>
      </c>
      <c r="G31" s="1" t="s">
        <v>6</v>
      </c>
      <c r="H31" s="1"/>
      <c r="I31" s="1">
        <v>827408.1</v>
      </c>
      <c r="J31" s="1"/>
      <c r="K31" s="1" t="s">
        <v>6</v>
      </c>
      <c r="L31" s="1">
        <v>330695.66</v>
      </c>
      <c r="M31" s="1">
        <v>22091.83</v>
      </c>
      <c r="N31" s="1" t="s">
        <v>6</v>
      </c>
      <c r="O31" s="1" t="s">
        <v>6</v>
      </c>
      <c r="P31" s="1"/>
    </row>
    <row r="32" spans="1:16" ht="15">
      <c r="A32">
        <v>28</v>
      </c>
      <c r="B32" s="1" t="s">
        <v>6</v>
      </c>
      <c r="C32" s="1"/>
      <c r="D32" s="1" t="s">
        <v>6</v>
      </c>
      <c r="E32" s="1" t="s">
        <v>6</v>
      </c>
      <c r="F32" s="1" t="s">
        <v>6</v>
      </c>
      <c r="G32" s="1" t="s">
        <v>6</v>
      </c>
      <c r="H32" s="1"/>
      <c r="I32" s="1" t="s">
        <v>6</v>
      </c>
      <c r="J32" s="1"/>
      <c r="K32" s="1" t="s">
        <v>6</v>
      </c>
      <c r="L32" s="1" t="s">
        <v>6</v>
      </c>
      <c r="M32" s="1" t="s">
        <v>6</v>
      </c>
      <c r="N32" s="1" t="s">
        <v>6</v>
      </c>
      <c r="O32" s="1" t="s">
        <v>6</v>
      </c>
      <c r="P32" s="1"/>
    </row>
    <row r="33" spans="1:16" ht="15">
      <c r="A33">
        <v>29</v>
      </c>
      <c r="B33" s="1">
        <v>1095104.2</v>
      </c>
      <c r="C33" s="1"/>
      <c r="D33" s="1">
        <v>71248.11</v>
      </c>
      <c r="E33" s="1" t="s">
        <v>6</v>
      </c>
      <c r="F33" s="1" t="s">
        <v>6</v>
      </c>
      <c r="G33" s="1" t="s">
        <v>6</v>
      </c>
      <c r="H33" s="1"/>
      <c r="I33" s="1">
        <v>233656.69</v>
      </c>
      <c r="J33" s="1"/>
      <c r="K33" s="1">
        <v>298258.22</v>
      </c>
      <c r="L33" s="1">
        <v>473905.48</v>
      </c>
      <c r="M33" s="1">
        <v>18035.68</v>
      </c>
      <c r="N33" s="1" t="s">
        <v>6</v>
      </c>
      <c r="O33" s="1" t="s">
        <v>6</v>
      </c>
      <c r="P33" s="1"/>
    </row>
    <row r="34" spans="1:16" ht="15">
      <c r="A34">
        <v>30</v>
      </c>
      <c r="B34" s="1" t="s">
        <v>6</v>
      </c>
      <c r="C34" s="1"/>
      <c r="D34" s="1" t="s">
        <v>6</v>
      </c>
      <c r="E34" s="1" t="s">
        <v>6</v>
      </c>
      <c r="F34" s="1" t="s">
        <v>6</v>
      </c>
      <c r="G34" s="1" t="s">
        <v>6</v>
      </c>
      <c r="H34" s="1"/>
      <c r="I34" s="1" t="s">
        <v>6</v>
      </c>
      <c r="J34" s="1"/>
      <c r="K34" s="1" t="s">
        <v>6</v>
      </c>
      <c r="L34" s="1" t="s">
        <v>6</v>
      </c>
      <c r="M34" s="1" t="s">
        <v>6</v>
      </c>
      <c r="N34" s="1" t="s">
        <v>6</v>
      </c>
      <c r="O34" s="1" t="s">
        <v>6</v>
      </c>
      <c r="P34" s="1"/>
    </row>
    <row r="35" spans="1:16" ht="15">
      <c r="A35">
        <v>31</v>
      </c>
      <c r="B35" s="1">
        <v>8696347.8</v>
      </c>
      <c r="C35" s="1"/>
      <c r="D35" s="1">
        <v>523913.56</v>
      </c>
      <c r="E35" s="1">
        <v>198454.11</v>
      </c>
      <c r="F35" s="1">
        <v>3488465.2</v>
      </c>
      <c r="G35" s="1" t="s">
        <v>6</v>
      </c>
      <c r="H35" s="1"/>
      <c r="I35" s="1">
        <v>1612180.2</v>
      </c>
      <c r="J35" s="1"/>
      <c r="K35" s="1">
        <v>1260750.1</v>
      </c>
      <c r="L35" s="1">
        <v>1119034.7</v>
      </c>
      <c r="M35" s="1">
        <v>149578.02</v>
      </c>
      <c r="N35" s="1">
        <v>278519.63</v>
      </c>
      <c r="O35" s="1">
        <v>65452.26</v>
      </c>
      <c r="P35" s="1"/>
    </row>
    <row r="36" spans="2:16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3.28125" style="0" bestFit="1" customWidth="1"/>
    <col min="2" max="2" width="10.57421875" style="0" bestFit="1" customWidth="1"/>
    <col min="3" max="3" width="5.00390625" style="0" bestFit="1" customWidth="1"/>
    <col min="4" max="6" width="9.00390625" style="0" bestFit="1" customWidth="1"/>
    <col min="7" max="7" width="8.00390625" style="0" bestFit="1" customWidth="1"/>
    <col min="9" max="9" width="9.00390625" style="0" bestFit="1" customWidth="1"/>
    <col min="11" max="12" width="9.00390625" style="0" bestFit="1" customWidth="1"/>
    <col min="13" max="15" width="8.00390625" style="0" bestFit="1" customWidth="1"/>
    <col min="16" max="16" width="4.7109375" style="0" customWidth="1"/>
  </cols>
  <sheetData>
    <row r="1" spans="2:15" ht="15">
      <c r="B1" t="s">
        <v>0</v>
      </c>
      <c r="C1" t="s">
        <v>7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</row>
    <row r="2" spans="2:15" ht="15">
      <c r="B2" t="s">
        <v>3</v>
      </c>
      <c r="C2" t="s">
        <v>4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6" ht="15">
      <c r="A3" t="s">
        <v>5</v>
      </c>
      <c r="B3" s="1">
        <v>1462939.3</v>
      </c>
      <c r="C3" s="1" t="s">
        <v>6</v>
      </c>
      <c r="D3" s="1">
        <v>179194.24</v>
      </c>
      <c r="E3" s="1">
        <v>227817.57</v>
      </c>
      <c r="F3" s="1">
        <v>135888.71</v>
      </c>
      <c r="G3" s="1">
        <v>22829.61</v>
      </c>
      <c r="H3" s="1" t="s">
        <v>6</v>
      </c>
      <c r="I3" s="1">
        <v>325826.53</v>
      </c>
      <c r="J3" s="1" t="s">
        <v>6</v>
      </c>
      <c r="K3" s="1">
        <v>242986.06</v>
      </c>
      <c r="L3" s="1">
        <v>247582.41</v>
      </c>
      <c r="M3" s="1">
        <v>31448.79</v>
      </c>
      <c r="N3" s="1">
        <v>28405.76</v>
      </c>
      <c r="O3" s="1">
        <v>20959.67</v>
      </c>
      <c r="P3" s="1"/>
    </row>
    <row r="4" spans="1:16" ht="15">
      <c r="A4" t="s">
        <v>4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/>
    </row>
    <row r="5" spans="1:16" ht="15">
      <c r="A5">
        <v>1</v>
      </c>
      <c r="B5" s="1">
        <v>48918.21</v>
      </c>
      <c r="C5" s="1" t="s">
        <v>6</v>
      </c>
      <c r="D5" s="1">
        <v>12443.51</v>
      </c>
      <c r="E5" s="1" t="s">
        <v>6</v>
      </c>
      <c r="F5" s="1" t="s">
        <v>6</v>
      </c>
      <c r="G5" s="1" t="s">
        <v>6</v>
      </c>
      <c r="H5" s="1" t="s">
        <v>6</v>
      </c>
      <c r="I5" s="1">
        <v>13042.72</v>
      </c>
      <c r="J5" s="1" t="s">
        <v>6</v>
      </c>
      <c r="K5" s="1">
        <v>11411.82</v>
      </c>
      <c r="L5" s="1">
        <v>4797.71</v>
      </c>
      <c r="M5" s="1">
        <v>5609.7</v>
      </c>
      <c r="N5" s="1">
        <v>1612.75</v>
      </c>
      <c r="O5" s="1" t="s">
        <v>6</v>
      </c>
      <c r="P5" s="1"/>
    </row>
    <row r="6" spans="1:16" ht="15">
      <c r="A6">
        <v>2</v>
      </c>
      <c r="B6" s="1">
        <v>130050.76</v>
      </c>
      <c r="C6" s="1" t="s">
        <v>6</v>
      </c>
      <c r="D6" s="1">
        <v>11171.41</v>
      </c>
      <c r="E6" s="1">
        <v>13188.12</v>
      </c>
      <c r="F6" s="1" t="s">
        <v>6</v>
      </c>
      <c r="G6" s="1">
        <v>10625.96</v>
      </c>
      <c r="H6" s="1" t="s">
        <v>6</v>
      </c>
      <c r="I6" s="1">
        <v>38408.52</v>
      </c>
      <c r="J6" s="1" t="s">
        <v>6</v>
      </c>
      <c r="K6" s="1">
        <v>23756.99</v>
      </c>
      <c r="L6" s="1">
        <v>16298.72</v>
      </c>
      <c r="M6" s="1">
        <v>2119.74</v>
      </c>
      <c r="N6" s="1">
        <v>6344.91</v>
      </c>
      <c r="O6" s="1">
        <v>8136.37</v>
      </c>
      <c r="P6" s="1"/>
    </row>
    <row r="7" spans="1:16" ht="15">
      <c r="A7">
        <v>3</v>
      </c>
      <c r="B7" s="1">
        <v>61093.27</v>
      </c>
      <c r="C7" s="1" t="s">
        <v>6</v>
      </c>
      <c r="D7" s="1">
        <v>6140.3</v>
      </c>
      <c r="E7" s="1">
        <v>9596.41</v>
      </c>
      <c r="F7" s="1" t="s">
        <v>6</v>
      </c>
      <c r="G7" s="1" t="s">
        <v>6</v>
      </c>
      <c r="H7" s="1" t="s">
        <v>6</v>
      </c>
      <c r="I7" s="1">
        <v>17474.23</v>
      </c>
      <c r="J7" s="1" t="s">
        <v>6</v>
      </c>
      <c r="K7" s="1">
        <v>9580.72</v>
      </c>
      <c r="L7" s="1">
        <v>17924.52</v>
      </c>
      <c r="M7" s="1">
        <v>79.15</v>
      </c>
      <c r="N7" s="1" t="s">
        <v>6</v>
      </c>
      <c r="O7" s="1">
        <v>297.93</v>
      </c>
      <c r="P7" s="1"/>
    </row>
    <row r="8" spans="1:16" ht="15">
      <c r="A8">
        <v>4</v>
      </c>
      <c r="B8" s="1">
        <v>21789.14</v>
      </c>
      <c r="C8" s="1" t="s">
        <v>6</v>
      </c>
      <c r="D8" s="1">
        <v>3799.53</v>
      </c>
      <c r="E8" s="1">
        <v>17653.29</v>
      </c>
      <c r="F8" s="1" t="s">
        <v>6</v>
      </c>
      <c r="G8" s="1" t="s">
        <v>6</v>
      </c>
      <c r="H8" s="1" t="s">
        <v>6</v>
      </c>
      <c r="I8" s="1">
        <v>111.27</v>
      </c>
      <c r="J8" s="1" t="s">
        <v>6</v>
      </c>
      <c r="K8" s="1">
        <v>225.04</v>
      </c>
      <c r="L8" s="1" t="s">
        <v>6</v>
      </c>
      <c r="M8" s="1" t="s">
        <v>6</v>
      </c>
      <c r="N8" s="1" t="s">
        <v>6</v>
      </c>
      <c r="O8" s="1" t="s">
        <v>6</v>
      </c>
      <c r="P8" s="1"/>
    </row>
    <row r="9" spans="1:16" ht="15">
      <c r="A9">
        <v>5</v>
      </c>
      <c r="B9" s="1">
        <v>230849.46</v>
      </c>
      <c r="C9" s="1" t="s">
        <v>6</v>
      </c>
      <c r="D9" s="1">
        <v>25524.17</v>
      </c>
      <c r="E9" s="1">
        <v>53951.42</v>
      </c>
      <c r="F9" s="1">
        <v>25767.27</v>
      </c>
      <c r="G9" s="1">
        <v>5286.21</v>
      </c>
      <c r="H9" s="1" t="s">
        <v>6</v>
      </c>
      <c r="I9" s="1">
        <v>32813.82</v>
      </c>
      <c r="J9" s="1" t="s">
        <v>6</v>
      </c>
      <c r="K9" s="1">
        <v>30141.17</v>
      </c>
      <c r="L9" s="1">
        <v>38963.64</v>
      </c>
      <c r="M9" s="1">
        <v>6961.23</v>
      </c>
      <c r="N9" s="1">
        <v>8708.86</v>
      </c>
      <c r="O9" s="1">
        <v>2731.69</v>
      </c>
      <c r="P9" s="1"/>
    </row>
    <row r="10" spans="1:16" ht="15">
      <c r="A10">
        <v>6</v>
      </c>
      <c r="B10" s="1">
        <v>6788.45</v>
      </c>
      <c r="C10" s="1" t="s">
        <v>6</v>
      </c>
      <c r="D10" s="1">
        <v>6788.45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/>
    </row>
    <row r="11" spans="1:16" ht="15">
      <c r="A11">
        <v>7</v>
      </c>
      <c r="B11" s="1">
        <v>23510.97</v>
      </c>
      <c r="C11" s="1" t="s">
        <v>6</v>
      </c>
      <c r="D11" s="1">
        <v>3374.11</v>
      </c>
      <c r="E11" s="1" t="s">
        <v>6</v>
      </c>
      <c r="F11" s="1" t="s">
        <v>6</v>
      </c>
      <c r="G11" s="1" t="s">
        <v>6</v>
      </c>
      <c r="H11" s="1" t="s">
        <v>6</v>
      </c>
      <c r="I11" s="1">
        <v>4481</v>
      </c>
      <c r="J11" s="1" t="s">
        <v>6</v>
      </c>
      <c r="K11" s="1">
        <v>9110.79</v>
      </c>
      <c r="L11" s="1">
        <v>6454.7</v>
      </c>
      <c r="M11" s="1">
        <v>90.37</v>
      </c>
      <c r="N11" s="1" t="s">
        <v>6</v>
      </c>
      <c r="O11" s="1" t="s">
        <v>6</v>
      </c>
      <c r="P11" s="1"/>
    </row>
    <row r="12" spans="1:16" ht="15">
      <c r="A12">
        <v>8</v>
      </c>
      <c r="B12" s="1">
        <v>4159.55</v>
      </c>
      <c r="C12" s="1" t="s">
        <v>6</v>
      </c>
      <c r="D12" s="1">
        <v>4159.55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/>
    </row>
    <row r="13" spans="1:16" ht="15">
      <c r="A13">
        <v>9</v>
      </c>
      <c r="B13" s="1">
        <v>48238.32</v>
      </c>
      <c r="C13" s="1" t="s">
        <v>6</v>
      </c>
      <c r="D13" s="1">
        <v>4854.03</v>
      </c>
      <c r="E13" s="1" t="s">
        <v>6</v>
      </c>
      <c r="F13" s="1" t="s">
        <v>6</v>
      </c>
      <c r="G13" s="1" t="s">
        <v>6</v>
      </c>
      <c r="H13" s="1" t="s">
        <v>6</v>
      </c>
      <c r="I13" s="1">
        <v>20833.88</v>
      </c>
      <c r="J13" s="1" t="s">
        <v>6</v>
      </c>
      <c r="K13" s="1">
        <v>11235.48</v>
      </c>
      <c r="L13" s="1">
        <v>9184.88</v>
      </c>
      <c r="M13" s="1">
        <v>2130.05</v>
      </c>
      <c r="N13" s="1" t="s">
        <v>6</v>
      </c>
      <c r="O13" s="1" t="s">
        <v>6</v>
      </c>
      <c r="P13" s="1"/>
    </row>
    <row r="14" spans="1:16" ht="15">
      <c r="A14">
        <v>10</v>
      </c>
      <c r="B14" s="1" t="s">
        <v>6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/>
    </row>
    <row r="15" spans="1:16" ht="15">
      <c r="A15">
        <v>11</v>
      </c>
      <c r="B15" s="1">
        <v>101889.68</v>
      </c>
      <c r="C15" s="1" t="s">
        <v>6</v>
      </c>
      <c r="D15" s="1">
        <v>12243.01</v>
      </c>
      <c r="E15" s="1">
        <v>32692.91</v>
      </c>
      <c r="F15" s="1">
        <v>11906.23</v>
      </c>
      <c r="G15" s="1">
        <v>404.11</v>
      </c>
      <c r="H15" s="1" t="s">
        <v>6</v>
      </c>
      <c r="I15" s="1">
        <v>6625.21</v>
      </c>
      <c r="J15" s="1" t="s">
        <v>6</v>
      </c>
      <c r="K15" s="1">
        <v>21206.55</v>
      </c>
      <c r="L15" s="1">
        <v>15027.97</v>
      </c>
      <c r="M15" s="1">
        <v>595.16</v>
      </c>
      <c r="N15" s="1">
        <v>9.24</v>
      </c>
      <c r="O15" s="1">
        <v>1179.3</v>
      </c>
      <c r="P15" s="1"/>
    </row>
    <row r="16" spans="1:16" ht="15">
      <c r="A16">
        <v>12</v>
      </c>
      <c r="B16" s="1" t="s">
        <v>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/>
    </row>
    <row r="17" spans="1:16" ht="15">
      <c r="A17">
        <v>13</v>
      </c>
      <c r="B17" s="1">
        <v>16337.04</v>
      </c>
      <c r="C17" s="1" t="s">
        <v>6</v>
      </c>
      <c r="D17" s="1">
        <v>3957.65</v>
      </c>
      <c r="E17" s="1" t="s">
        <v>6</v>
      </c>
      <c r="F17" s="1" t="s">
        <v>6</v>
      </c>
      <c r="G17" s="1" t="s">
        <v>6</v>
      </c>
      <c r="H17" s="1" t="s">
        <v>6</v>
      </c>
      <c r="I17" s="1">
        <v>3996.83</v>
      </c>
      <c r="J17" s="1" t="s">
        <v>6</v>
      </c>
      <c r="K17" s="1">
        <v>3612.62</v>
      </c>
      <c r="L17" s="1">
        <v>3663.53</v>
      </c>
      <c r="M17" s="1">
        <v>1106.42</v>
      </c>
      <c r="N17" s="1" t="s">
        <v>6</v>
      </c>
      <c r="O17" s="1" t="s">
        <v>6</v>
      </c>
      <c r="P17" s="1"/>
    </row>
    <row r="18" spans="1:16" ht="15">
      <c r="A18">
        <v>14</v>
      </c>
      <c r="B18" s="1" t="s">
        <v>6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/>
    </row>
    <row r="19" spans="1:16" ht="15">
      <c r="A19">
        <v>15</v>
      </c>
      <c r="B19" s="1">
        <v>33184.14</v>
      </c>
      <c r="C19" s="1" t="s">
        <v>6</v>
      </c>
      <c r="D19" s="1">
        <v>4500.87</v>
      </c>
      <c r="E19" s="1" t="s">
        <v>6</v>
      </c>
      <c r="F19" s="1" t="s">
        <v>6</v>
      </c>
      <c r="G19" s="1" t="s">
        <v>6</v>
      </c>
      <c r="H19" s="1" t="s">
        <v>6</v>
      </c>
      <c r="I19" s="1">
        <v>15150.71</v>
      </c>
      <c r="J19" s="1" t="s">
        <v>6</v>
      </c>
      <c r="K19" s="1">
        <v>5597.19</v>
      </c>
      <c r="L19" s="1">
        <v>5584.35</v>
      </c>
      <c r="M19" s="1">
        <v>2351.02</v>
      </c>
      <c r="N19" s="1" t="s">
        <v>6</v>
      </c>
      <c r="O19" s="1" t="s">
        <v>6</v>
      </c>
      <c r="P19" s="1"/>
    </row>
    <row r="20" spans="1:16" ht="15">
      <c r="A20">
        <v>16</v>
      </c>
      <c r="B20" s="1" t="s">
        <v>6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 t="s">
        <v>6</v>
      </c>
      <c r="P20" s="1"/>
    </row>
    <row r="21" spans="1:16" ht="15">
      <c r="A21">
        <v>17</v>
      </c>
      <c r="B21" s="1">
        <v>47954.74</v>
      </c>
      <c r="C21" s="1" t="s">
        <v>6</v>
      </c>
      <c r="D21" s="1">
        <v>10247.9</v>
      </c>
      <c r="E21" s="1" t="s">
        <v>6</v>
      </c>
      <c r="F21" s="1" t="s">
        <v>6</v>
      </c>
      <c r="G21" s="1" t="s">
        <v>6</v>
      </c>
      <c r="H21" s="1" t="s">
        <v>6</v>
      </c>
      <c r="I21" s="1">
        <v>13636.28</v>
      </c>
      <c r="J21" s="1" t="s">
        <v>6</v>
      </c>
      <c r="K21" s="1">
        <v>5458.59</v>
      </c>
      <c r="L21" s="1">
        <v>15468.04</v>
      </c>
      <c r="M21" s="1">
        <v>3143.93</v>
      </c>
      <c r="N21" s="1" t="s">
        <v>6</v>
      </c>
      <c r="O21" s="1" t="s">
        <v>6</v>
      </c>
      <c r="P21" s="1"/>
    </row>
    <row r="22" spans="1:16" ht="15">
      <c r="A22">
        <v>18</v>
      </c>
      <c r="B22" s="1" t="s">
        <v>6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1" t="s">
        <v>6</v>
      </c>
      <c r="K22" s="1" t="s">
        <v>6</v>
      </c>
      <c r="L22" s="1" t="s">
        <v>6</v>
      </c>
      <c r="M22" s="1" t="s">
        <v>6</v>
      </c>
      <c r="N22" s="1" t="s">
        <v>6</v>
      </c>
      <c r="O22" s="1" t="s">
        <v>6</v>
      </c>
      <c r="P22" s="1"/>
    </row>
    <row r="23" spans="1:16" ht="15">
      <c r="A23">
        <v>19</v>
      </c>
      <c r="B23" s="1">
        <v>89503.89</v>
      </c>
      <c r="C23" s="1" t="s">
        <v>6</v>
      </c>
      <c r="D23" s="1">
        <v>6782.73</v>
      </c>
      <c r="E23" s="1">
        <v>46244.63</v>
      </c>
      <c r="F23" s="1" t="s">
        <v>6</v>
      </c>
      <c r="G23" s="1" t="s">
        <v>6</v>
      </c>
      <c r="H23" s="1" t="s">
        <v>6</v>
      </c>
      <c r="I23" s="1">
        <v>5585.93</v>
      </c>
      <c r="J23" s="1" t="s">
        <v>6</v>
      </c>
      <c r="K23" s="1">
        <v>13649.31</v>
      </c>
      <c r="L23" s="1">
        <v>15081.97</v>
      </c>
      <c r="M23" s="1">
        <v>1012.3</v>
      </c>
      <c r="N23" s="1">
        <v>670.46</v>
      </c>
      <c r="O23" s="1">
        <v>476.56</v>
      </c>
      <c r="P23" s="1"/>
    </row>
    <row r="24" spans="1:16" ht="15">
      <c r="A24">
        <v>20</v>
      </c>
      <c r="B24" s="1">
        <v>41912.16</v>
      </c>
      <c r="C24" s="1" t="s">
        <v>6</v>
      </c>
      <c r="D24" s="1">
        <v>5487.53</v>
      </c>
      <c r="E24" s="1" t="s">
        <v>6</v>
      </c>
      <c r="F24" s="1">
        <v>7292.23</v>
      </c>
      <c r="G24" s="1" t="s">
        <v>6</v>
      </c>
      <c r="H24" s="1" t="s">
        <v>6</v>
      </c>
      <c r="I24" s="1">
        <v>12999.67</v>
      </c>
      <c r="J24" s="1" t="s">
        <v>6</v>
      </c>
      <c r="K24" s="1">
        <v>9109.08</v>
      </c>
      <c r="L24" s="1">
        <v>4017.32</v>
      </c>
      <c r="M24" s="1">
        <v>389.45</v>
      </c>
      <c r="N24" s="1">
        <v>1669.63</v>
      </c>
      <c r="O24" s="1">
        <v>947.25</v>
      </c>
      <c r="P24" s="1"/>
    </row>
    <row r="25" spans="1:16" ht="15">
      <c r="A25">
        <v>21</v>
      </c>
      <c r="B25" s="1">
        <v>14725.41</v>
      </c>
      <c r="C25" s="1" t="s">
        <v>6</v>
      </c>
      <c r="D25" s="1">
        <v>3820.63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>
        <v>7861.94</v>
      </c>
      <c r="L25" s="1">
        <v>3033.33</v>
      </c>
      <c r="M25" s="1">
        <v>9.51</v>
      </c>
      <c r="N25" s="1" t="s">
        <v>6</v>
      </c>
      <c r="O25" s="1" t="s">
        <v>6</v>
      </c>
      <c r="P25" s="1"/>
    </row>
    <row r="26" spans="1:16" ht="15">
      <c r="A26">
        <v>22</v>
      </c>
      <c r="B26" s="1">
        <v>25138.35</v>
      </c>
      <c r="C26" s="1" t="s">
        <v>6</v>
      </c>
      <c r="D26" s="1">
        <v>3490</v>
      </c>
      <c r="E26" s="1">
        <v>7913.27</v>
      </c>
      <c r="F26" s="1" t="s">
        <v>6</v>
      </c>
      <c r="G26" s="1" t="s">
        <v>6</v>
      </c>
      <c r="H26" s="1" t="s">
        <v>6</v>
      </c>
      <c r="I26" s="1">
        <v>6308.3</v>
      </c>
      <c r="J26" s="1" t="s">
        <v>6</v>
      </c>
      <c r="K26" s="1">
        <v>3847.26</v>
      </c>
      <c r="L26" s="1">
        <v>2655.77</v>
      </c>
      <c r="M26" s="1" t="s">
        <v>6</v>
      </c>
      <c r="N26" s="1" t="s">
        <v>6</v>
      </c>
      <c r="O26" s="1">
        <v>923.75</v>
      </c>
      <c r="P26" s="1"/>
    </row>
    <row r="27" spans="1:16" ht="15">
      <c r="A27">
        <v>23</v>
      </c>
      <c r="B27" s="1">
        <v>61770.06</v>
      </c>
      <c r="C27" s="1" t="s">
        <v>6</v>
      </c>
      <c r="D27" s="1">
        <v>7467.42</v>
      </c>
      <c r="E27" s="1">
        <v>18502.76</v>
      </c>
      <c r="F27" s="1" t="s">
        <v>6</v>
      </c>
      <c r="G27" s="1">
        <v>3855.75</v>
      </c>
      <c r="H27" s="1" t="s">
        <v>6</v>
      </c>
      <c r="I27" s="1">
        <v>12464.4</v>
      </c>
      <c r="J27" s="1" t="s">
        <v>6</v>
      </c>
      <c r="K27" s="1">
        <v>322.88</v>
      </c>
      <c r="L27" s="1">
        <v>16514.1</v>
      </c>
      <c r="M27" s="1">
        <v>756.92</v>
      </c>
      <c r="N27" s="1">
        <v>1317.97</v>
      </c>
      <c r="O27" s="1">
        <v>567.85</v>
      </c>
      <c r="P27" s="1"/>
    </row>
    <row r="28" spans="1:16" ht="15">
      <c r="A28">
        <v>24</v>
      </c>
      <c r="B28" s="1">
        <v>87892.79</v>
      </c>
      <c r="C28" s="1" t="s">
        <v>6</v>
      </c>
      <c r="D28" s="1">
        <v>9052.85</v>
      </c>
      <c r="E28" s="1">
        <v>12390.03</v>
      </c>
      <c r="F28" s="1">
        <v>18283.65</v>
      </c>
      <c r="G28" s="1">
        <v>2657.58</v>
      </c>
      <c r="H28" s="1" t="s">
        <v>6</v>
      </c>
      <c r="I28" s="1">
        <v>18344.28</v>
      </c>
      <c r="J28" s="1" t="s">
        <v>6</v>
      </c>
      <c r="K28" s="1">
        <v>17533.45</v>
      </c>
      <c r="L28" s="1">
        <v>6391.97</v>
      </c>
      <c r="M28" s="1">
        <v>206.52</v>
      </c>
      <c r="N28" s="1">
        <v>896.31</v>
      </c>
      <c r="O28" s="1">
        <v>2136.16</v>
      </c>
      <c r="P28" s="1"/>
    </row>
    <row r="29" spans="1:16" ht="15">
      <c r="A29">
        <v>25</v>
      </c>
      <c r="B29" s="1">
        <v>57077.25</v>
      </c>
      <c r="C29" s="1" t="s">
        <v>6</v>
      </c>
      <c r="D29" s="1">
        <v>7304.8</v>
      </c>
      <c r="E29" s="1">
        <v>11746.6</v>
      </c>
      <c r="F29" s="1" t="s">
        <v>6</v>
      </c>
      <c r="G29" s="1" t="s">
        <v>6</v>
      </c>
      <c r="H29" s="1" t="s">
        <v>6</v>
      </c>
      <c r="I29" s="1">
        <v>18507.34</v>
      </c>
      <c r="J29" s="1" t="s">
        <v>6</v>
      </c>
      <c r="K29" s="1">
        <v>6768.66</v>
      </c>
      <c r="L29" s="1">
        <v>12046.28</v>
      </c>
      <c r="M29" s="1">
        <v>345.97</v>
      </c>
      <c r="N29" s="1" t="s">
        <v>6</v>
      </c>
      <c r="O29" s="1">
        <v>357.61</v>
      </c>
      <c r="P29" s="1"/>
    </row>
    <row r="30" spans="1:16" ht="15">
      <c r="A30">
        <v>26</v>
      </c>
      <c r="B30" s="1" t="s">
        <v>6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1" t="s">
        <v>6</v>
      </c>
      <c r="K30" s="1" t="s">
        <v>6</v>
      </c>
      <c r="L30" s="1" t="s">
        <v>6</v>
      </c>
      <c r="M30" s="1" t="s">
        <v>6</v>
      </c>
      <c r="N30" s="1" t="s">
        <v>6</v>
      </c>
      <c r="O30" s="1" t="s">
        <v>6</v>
      </c>
      <c r="P30" s="1"/>
    </row>
    <row r="31" spans="1:16" ht="15">
      <c r="A31">
        <v>27</v>
      </c>
      <c r="B31" s="1">
        <v>33076.8</v>
      </c>
      <c r="C31" s="1" t="s">
        <v>6</v>
      </c>
      <c r="D31" s="1">
        <v>2778.38</v>
      </c>
      <c r="E31" s="1">
        <v>640.56</v>
      </c>
      <c r="F31" s="1" t="s">
        <v>6</v>
      </c>
      <c r="G31" s="1" t="s">
        <v>6</v>
      </c>
      <c r="H31" s="1" t="s">
        <v>6</v>
      </c>
      <c r="I31" s="1">
        <v>21312.3</v>
      </c>
      <c r="J31" s="1" t="s">
        <v>6</v>
      </c>
      <c r="K31" s="1" t="s">
        <v>6</v>
      </c>
      <c r="L31" s="1">
        <v>7848.41</v>
      </c>
      <c r="M31" s="1">
        <v>497.14</v>
      </c>
      <c r="N31" s="1" t="s">
        <v>6</v>
      </c>
      <c r="O31" s="1" t="s">
        <v>6</v>
      </c>
      <c r="P31" s="1"/>
    </row>
    <row r="32" spans="1:16" ht="15">
      <c r="A32">
        <v>28</v>
      </c>
      <c r="B32" s="1" t="s">
        <v>6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1" t="s">
        <v>6</v>
      </c>
      <c r="K32" s="1" t="s">
        <v>6</v>
      </c>
      <c r="L32" s="1" t="s">
        <v>6</v>
      </c>
      <c r="M32" s="1" t="s">
        <v>6</v>
      </c>
      <c r="N32" s="1" t="s">
        <v>6</v>
      </c>
      <c r="O32" s="1" t="s">
        <v>6</v>
      </c>
      <c r="P32" s="1"/>
    </row>
    <row r="33" spans="1:16" ht="15">
      <c r="A33">
        <v>29</v>
      </c>
      <c r="B33" s="1">
        <v>26322.02</v>
      </c>
      <c r="C33" s="1" t="s">
        <v>6</v>
      </c>
      <c r="D33" s="1">
        <v>2849.62</v>
      </c>
      <c r="E33" s="1" t="s">
        <v>6</v>
      </c>
      <c r="F33" s="1" t="s">
        <v>6</v>
      </c>
      <c r="G33" s="1" t="s">
        <v>6</v>
      </c>
      <c r="H33" s="1" t="s">
        <v>6</v>
      </c>
      <c r="I33" s="1">
        <v>4906.1</v>
      </c>
      <c r="J33" s="1" t="s">
        <v>6</v>
      </c>
      <c r="K33" s="1">
        <v>6969.96</v>
      </c>
      <c r="L33" s="1">
        <v>11190.04</v>
      </c>
      <c r="M33" s="1">
        <v>406.3</v>
      </c>
      <c r="N33" s="1" t="s">
        <v>6</v>
      </c>
      <c r="O33" s="1" t="s">
        <v>6</v>
      </c>
      <c r="P33" s="1"/>
    </row>
    <row r="34" spans="1:16" ht="15">
      <c r="A34">
        <v>30</v>
      </c>
      <c r="B34" s="1" t="s">
        <v>6</v>
      </c>
      <c r="C34" s="1" t="s">
        <v>6</v>
      </c>
      <c r="D34" s="1" t="s">
        <v>6</v>
      </c>
      <c r="E34" s="1" t="s">
        <v>6</v>
      </c>
      <c r="F34" s="1" t="s">
        <v>6</v>
      </c>
      <c r="G34" s="1" t="s">
        <v>6</v>
      </c>
      <c r="H34" s="1" t="s">
        <v>6</v>
      </c>
      <c r="I34" s="1" t="s">
        <v>6</v>
      </c>
      <c r="J34" s="1" t="s">
        <v>6</v>
      </c>
      <c r="K34" s="1" t="s">
        <v>6</v>
      </c>
      <c r="L34" s="1" t="s">
        <v>6</v>
      </c>
      <c r="M34" s="1" t="s">
        <v>6</v>
      </c>
      <c r="N34" s="1" t="s">
        <v>6</v>
      </c>
      <c r="O34" s="1" t="s">
        <v>6</v>
      </c>
      <c r="P34" s="1"/>
    </row>
    <row r="35" spans="1:16" ht="15">
      <c r="A35">
        <v>31</v>
      </c>
      <c r="B35" s="1">
        <v>250756.88</v>
      </c>
      <c r="C35" s="1" t="s">
        <v>6</v>
      </c>
      <c r="D35" s="1">
        <v>20955.78</v>
      </c>
      <c r="E35" s="1">
        <v>3297.56</v>
      </c>
      <c r="F35" s="1">
        <v>72639.33</v>
      </c>
      <c r="G35" s="1" t="s">
        <v>6</v>
      </c>
      <c r="H35" s="1" t="s">
        <v>6</v>
      </c>
      <c r="I35" s="1">
        <v>58823.75</v>
      </c>
      <c r="J35" s="1" t="s">
        <v>6</v>
      </c>
      <c r="K35" s="1">
        <v>45586.56</v>
      </c>
      <c r="L35" s="1">
        <v>35435.17</v>
      </c>
      <c r="M35" s="1">
        <v>3637.9</v>
      </c>
      <c r="N35" s="1">
        <v>7175.62</v>
      </c>
      <c r="O35" s="1">
        <v>3205.2</v>
      </c>
      <c r="P35" s="1"/>
    </row>
    <row r="36" spans="2:16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zoomScalePageLayoutView="0" workbookViewId="0" topLeftCell="A1">
      <selection activeCell="A1" sqref="A1:IV65536"/>
    </sheetView>
  </sheetViews>
  <sheetFormatPr defaultColWidth="9.140625" defaultRowHeight="15"/>
  <sheetData>
    <row r="1" spans="2:16" ht="15">
      <c r="B1" t="s">
        <v>0</v>
      </c>
      <c r="C1" t="s">
        <v>1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</row>
    <row r="2" spans="2:16" ht="15">
      <c r="B2" t="s">
        <v>3</v>
      </c>
      <c r="C2" t="s">
        <v>4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 t="s">
        <v>8</v>
      </c>
    </row>
    <row r="3" spans="1:16" ht="15">
      <c r="A3" t="s">
        <v>5</v>
      </c>
      <c r="B3">
        <v>56346294</v>
      </c>
      <c r="C3" t="s">
        <v>6</v>
      </c>
      <c r="D3">
        <v>4480263.6</v>
      </c>
      <c r="E3">
        <v>12254053</v>
      </c>
      <c r="F3">
        <v>6629994.4</v>
      </c>
      <c r="G3">
        <v>1110250.6</v>
      </c>
      <c r="H3" t="s">
        <v>6</v>
      </c>
      <c r="I3">
        <v>11226675</v>
      </c>
      <c r="J3" t="s">
        <v>6</v>
      </c>
      <c r="K3">
        <v>8657873.3</v>
      </c>
      <c r="L3">
        <v>9344292.1</v>
      </c>
      <c r="M3">
        <v>1281385.3</v>
      </c>
      <c r="N3">
        <v>943808.76</v>
      </c>
      <c r="O3">
        <v>417698.19</v>
      </c>
      <c r="P3">
        <v>0</v>
      </c>
    </row>
    <row r="4" spans="1:16" ht="15">
      <c r="A4" t="s">
        <v>4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</row>
    <row r="5" spans="1:16" ht="15">
      <c r="A5">
        <v>1</v>
      </c>
      <c r="B5">
        <v>1718467.7</v>
      </c>
      <c r="C5" t="s">
        <v>6</v>
      </c>
      <c r="D5">
        <v>311108.51</v>
      </c>
      <c r="E5" t="s">
        <v>6</v>
      </c>
      <c r="F5" t="s">
        <v>6</v>
      </c>
      <c r="G5" t="s">
        <v>6</v>
      </c>
      <c r="H5" t="s">
        <v>6</v>
      </c>
      <c r="I5">
        <v>496528.85</v>
      </c>
      <c r="J5" t="s">
        <v>6</v>
      </c>
      <c r="K5">
        <v>439253.41</v>
      </c>
      <c r="L5">
        <v>187270.09</v>
      </c>
      <c r="M5">
        <v>223148.46</v>
      </c>
      <c r="N5">
        <v>61158.37</v>
      </c>
      <c r="O5" t="s">
        <v>6</v>
      </c>
      <c r="P5" t="s">
        <v>6</v>
      </c>
    </row>
    <row r="6" spans="1:16" ht="15">
      <c r="A6">
        <v>2</v>
      </c>
      <c r="B6">
        <v>4254490.1</v>
      </c>
      <c r="C6" t="s">
        <v>6</v>
      </c>
      <c r="D6">
        <v>279285.25</v>
      </c>
      <c r="E6">
        <v>821161.54</v>
      </c>
      <c r="F6" t="s">
        <v>6</v>
      </c>
      <c r="G6">
        <v>531911.25</v>
      </c>
      <c r="H6" t="s">
        <v>6</v>
      </c>
      <c r="I6">
        <v>1063864.9</v>
      </c>
      <c r="J6" t="s">
        <v>6</v>
      </c>
      <c r="K6">
        <v>719574.79</v>
      </c>
      <c r="L6">
        <v>504659.79</v>
      </c>
      <c r="M6">
        <v>72959.53</v>
      </c>
      <c r="N6">
        <v>161493.25</v>
      </c>
      <c r="O6">
        <v>99579.85</v>
      </c>
      <c r="P6" t="s">
        <v>6</v>
      </c>
    </row>
    <row r="7" spans="1:16" ht="15">
      <c r="A7">
        <v>3</v>
      </c>
      <c r="B7">
        <v>2709264.6</v>
      </c>
      <c r="C7" t="s">
        <v>6</v>
      </c>
      <c r="D7">
        <v>153519.01</v>
      </c>
      <c r="E7">
        <v>613693.25</v>
      </c>
      <c r="F7" t="s">
        <v>6</v>
      </c>
      <c r="G7" t="s">
        <v>6</v>
      </c>
      <c r="H7" t="s">
        <v>6</v>
      </c>
      <c r="I7">
        <v>760290.39</v>
      </c>
      <c r="J7" t="s">
        <v>6</v>
      </c>
      <c r="K7">
        <v>414569.05</v>
      </c>
      <c r="L7">
        <v>756363.52</v>
      </c>
      <c r="M7">
        <v>3548.08</v>
      </c>
      <c r="N7" t="s">
        <v>6</v>
      </c>
      <c r="O7">
        <v>7281.34</v>
      </c>
      <c r="P7" t="s">
        <v>6</v>
      </c>
    </row>
    <row r="8" spans="1:16" ht="15">
      <c r="A8">
        <v>4</v>
      </c>
      <c r="B8">
        <v>1254256.2</v>
      </c>
      <c r="C8" t="s">
        <v>6</v>
      </c>
      <c r="D8">
        <v>94988.27</v>
      </c>
      <c r="E8">
        <v>1144186</v>
      </c>
      <c r="F8" t="s">
        <v>6</v>
      </c>
      <c r="G8" t="s">
        <v>6</v>
      </c>
      <c r="H8" t="s">
        <v>6</v>
      </c>
      <c r="I8">
        <v>5278</v>
      </c>
      <c r="J8" t="s">
        <v>6</v>
      </c>
      <c r="K8">
        <v>9803.92</v>
      </c>
      <c r="L8" t="s">
        <v>6</v>
      </c>
      <c r="M8" t="s">
        <v>6</v>
      </c>
      <c r="N8" t="s">
        <v>6</v>
      </c>
      <c r="O8" t="s">
        <v>6</v>
      </c>
      <c r="P8" t="s">
        <v>6</v>
      </c>
    </row>
    <row r="9" spans="1:16" ht="15">
      <c r="A9">
        <v>5</v>
      </c>
      <c r="B9">
        <v>7807013.2</v>
      </c>
      <c r="C9" t="s">
        <v>6</v>
      </c>
      <c r="D9">
        <v>638046.39</v>
      </c>
      <c r="E9">
        <v>1888785.5</v>
      </c>
      <c r="F9">
        <v>1276298.1</v>
      </c>
      <c r="G9">
        <v>265500.96</v>
      </c>
      <c r="H9" t="s">
        <v>6</v>
      </c>
      <c r="I9">
        <v>828527.94</v>
      </c>
      <c r="J9" t="s">
        <v>6</v>
      </c>
      <c r="K9">
        <v>900008.41</v>
      </c>
      <c r="L9">
        <v>1382152</v>
      </c>
      <c r="M9">
        <v>280931.27</v>
      </c>
      <c r="N9">
        <v>261790.86</v>
      </c>
      <c r="O9">
        <v>84971.74</v>
      </c>
      <c r="P9" t="s">
        <v>6</v>
      </c>
    </row>
    <row r="10" spans="1:16" ht="15">
      <c r="A10">
        <v>6</v>
      </c>
      <c r="B10">
        <v>169711.3</v>
      </c>
      <c r="C10" t="s">
        <v>6</v>
      </c>
      <c r="D10">
        <v>169711.3</v>
      </c>
      <c r="E10" t="s">
        <v>6</v>
      </c>
      <c r="F10" t="s">
        <v>6</v>
      </c>
      <c r="G10" t="s">
        <v>6</v>
      </c>
      <c r="H10" t="s">
        <v>6</v>
      </c>
      <c r="I10" t="s">
        <v>6</v>
      </c>
      <c r="J10" t="s">
        <v>6</v>
      </c>
      <c r="K10" t="s">
        <v>6</v>
      </c>
      <c r="L10" t="s">
        <v>6</v>
      </c>
      <c r="M10" t="s">
        <v>6</v>
      </c>
      <c r="N10" t="s">
        <v>6</v>
      </c>
      <c r="O10" t="s">
        <v>6</v>
      </c>
      <c r="P10">
        <v>0</v>
      </c>
    </row>
    <row r="11" spans="1:16" ht="15">
      <c r="A11">
        <v>7</v>
      </c>
      <c r="B11">
        <v>939267.7</v>
      </c>
      <c r="C11" t="s">
        <v>6</v>
      </c>
      <c r="D11">
        <v>84337.62</v>
      </c>
      <c r="E11" t="s">
        <v>6</v>
      </c>
      <c r="F11" t="s">
        <v>6</v>
      </c>
      <c r="G11" t="s">
        <v>6</v>
      </c>
      <c r="H11" t="s">
        <v>6</v>
      </c>
      <c r="I11">
        <v>198738.51</v>
      </c>
      <c r="J11" t="s">
        <v>6</v>
      </c>
      <c r="K11">
        <v>340275.75</v>
      </c>
      <c r="L11">
        <v>311914.62</v>
      </c>
      <c r="M11">
        <v>4001.2</v>
      </c>
      <c r="N11" t="s">
        <v>6</v>
      </c>
      <c r="O11" t="s">
        <v>6</v>
      </c>
      <c r="P11" t="s">
        <v>6</v>
      </c>
    </row>
    <row r="12" spans="1:16" ht="15">
      <c r="A12">
        <v>8</v>
      </c>
      <c r="B12">
        <v>104001.72</v>
      </c>
      <c r="C12" t="s">
        <v>6</v>
      </c>
      <c r="D12">
        <v>104001.72</v>
      </c>
      <c r="E12" t="s">
        <v>6</v>
      </c>
      <c r="F12" t="s">
        <v>6</v>
      </c>
      <c r="G12" t="s">
        <v>6</v>
      </c>
      <c r="H12" t="s">
        <v>6</v>
      </c>
      <c r="I12" t="s">
        <v>6</v>
      </c>
      <c r="J12" t="s">
        <v>6</v>
      </c>
      <c r="K12" t="s">
        <v>6</v>
      </c>
      <c r="L12" t="s">
        <v>6</v>
      </c>
      <c r="M12" t="s">
        <v>6</v>
      </c>
      <c r="N12" t="s">
        <v>6</v>
      </c>
      <c r="O12" t="s">
        <v>6</v>
      </c>
      <c r="P12">
        <v>0</v>
      </c>
    </row>
    <row r="13" spans="1:16" ht="15">
      <c r="A13">
        <v>9</v>
      </c>
      <c r="B13">
        <v>1785408.6</v>
      </c>
      <c r="C13" t="s">
        <v>6</v>
      </c>
      <c r="D13">
        <v>121356.06</v>
      </c>
      <c r="E13" t="s">
        <v>6</v>
      </c>
      <c r="F13" t="s">
        <v>6</v>
      </c>
      <c r="G13" t="s">
        <v>6</v>
      </c>
      <c r="H13" t="s">
        <v>6</v>
      </c>
      <c r="I13">
        <v>767089.75</v>
      </c>
      <c r="J13" t="s">
        <v>6</v>
      </c>
      <c r="K13">
        <v>421093.79</v>
      </c>
      <c r="L13">
        <v>384412.27</v>
      </c>
      <c r="M13">
        <v>91456.72</v>
      </c>
      <c r="N13" t="s">
        <v>6</v>
      </c>
      <c r="O13" t="s">
        <v>6</v>
      </c>
      <c r="P13" t="s">
        <v>6</v>
      </c>
    </row>
    <row r="14" spans="1:16" ht="15">
      <c r="A14">
        <v>10</v>
      </c>
      <c r="B14" t="s">
        <v>6</v>
      </c>
      <c r="C14" t="s">
        <v>6</v>
      </c>
      <c r="D14" t="s">
        <v>6</v>
      </c>
      <c r="E14" t="s">
        <v>6</v>
      </c>
      <c r="F14" t="s">
        <v>6</v>
      </c>
      <c r="G14" t="s">
        <v>6</v>
      </c>
      <c r="H14" t="s">
        <v>6</v>
      </c>
      <c r="I14" t="s">
        <v>6</v>
      </c>
      <c r="J14" t="s">
        <v>6</v>
      </c>
      <c r="K14" t="s">
        <v>6</v>
      </c>
      <c r="L14" t="s">
        <v>6</v>
      </c>
      <c r="M14" t="s">
        <v>6</v>
      </c>
      <c r="N14" t="s">
        <v>6</v>
      </c>
      <c r="O14" t="s">
        <v>6</v>
      </c>
      <c r="P14" t="s">
        <v>6</v>
      </c>
    </row>
    <row r="15" spans="1:16" ht="15">
      <c r="A15">
        <v>11</v>
      </c>
      <c r="B15">
        <v>4631571.5</v>
      </c>
      <c r="C15" t="s">
        <v>6</v>
      </c>
      <c r="D15">
        <v>306093.96</v>
      </c>
      <c r="E15">
        <v>1863179.6</v>
      </c>
      <c r="F15">
        <v>671633.76</v>
      </c>
      <c r="G15">
        <v>21954.81</v>
      </c>
      <c r="H15" t="s">
        <v>6</v>
      </c>
      <c r="I15">
        <v>276279.33</v>
      </c>
      <c r="J15" t="s">
        <v>6</v>
      </c>
      <c r="K15">
        <v>819840.43</v>
      </c>
      <c r="L15">
        <v>617382.77</v>
      </c>
      <c r="M15">
        <v>25782.48</v>
      </c>
      <c r="N15">
        <v>410.85</v>
      </c>
      <c r="O15">
        <v>29013.53</v>
      </c>
      <c r="P15" t="s">
        <v>6</v>
      </c>
    </row>
    <row r="16" spans="1:16" ht="15">
      <c r="A16">
        <v>12</v>
      </c>
      <c r="B16" t="s">
        <v>6</v>
      </c>
      <c r="C16" t="s">
        <v>6</v>
      </c>
      <c r="D16" t="s">
        <v>6</v>
      </c>
      <c r="E16" t="s">
        <v>6</v>
      </c>
      <c r="F16" t="s">
        <v>6</v>
      </c>
      <c r="G16" t="s">
        <v>6</v>
      </c>
      <c r="H16" t="s">
        <v>6</v>
      </c>
      <c r="I16" t="s">
        <v>6</v>
      </c>
      <c r="J16" t="s">
        <v>6</v>
      </c>
      <c r="K16" t="s">
        <v>6</v>
      </c>
      <c r="L16" t="s">
        <v>6</v>
      </c>
      <c r="M16" t="s">
        <v>6</v>
      </c>
      <c r="N16" t="s">
        <v>6</v>
      </c>
      <c r="O16" t="s">
        <v>6</v>
      </c>
      <c r="P16" t="s">
        <v>6</v>
      </c>
    </row>
    <row r="17" spans="1:16" ht="15">
      <c r="A17">
        <v>13</v>
      </c>
      <c r="B17">
        <v>628606.9</v>
      </c>
      <c r="C17" t="s">
        <v>6</v>
      </c>
      <c r="D17">
        <v>98950.97</v>
      </c>
      <c r="E17" t="s">
        <v>6</v>
      </c>
      <c r="F17" t="s">
        <v>6</v>
      </c>
      <c r="G17" t="s">
        <v>6</v>
      </c>
      <c r="H17" t="s">
        <v>6</v>
      </c>
      <c r="I17">
        <v>176400.83</v>
      </c>
      <c r="J17" t="s">
        <v>6</v>
      </c>
      <c r="K17">
        <v>155318.47</v>
      </c>
      <c r="L17">
        <v>152429.68</v>
      </c>
      <c r="M17">
        <v>45506.95</v>
      </c>
      <c r="N17" t="s">
        <v>6</v>
      </c>
      <c r="O17" t="s">
        <v>6</v>
      </c>
      <c r="P17" t="s">
        <v>6</v>
      </c>
    </row>
    <row r="18" spans="1:16" ht="15">
      <c r="A18">
        <v>14</v>
      </c>
      <c r="B18" t="s">
        <v>6</v>
      </c>
      <c r="C18" t="s">
        <v>6</v>
      </c>
      <c r="D18" t="s">
        <v>6</v>
      </c>
      <c r="E18" t="s">
        <v>6</v>
      </c>
      <c r="F18" t="s">
        <v>6</v>
      </c>
      <c r="G18" t="s">
        <v>6</v>
      </c>
      <c r="H18" t="s">
        <v>6</v>
      </c>
      <c r="I18" t="s">
        <v>6</v>
      </c>
      <c r="J18" t="s">
        <v>6</v>
      </c>
      <c r="K18" t="s">
        <v>6</v>
      </c>
      <c r="L18" t="s">
        <v>6</v>
      </c>
      <c r="M18" t="s">
        <v>6</v>
      </c>
      <c r="N18" t="s">
        <v>6</v>
      </c>
      <c r="O18" t="s">
        <v>6</v>
      </c>
      <c r="P18" t="s">
        <v>6</v>
      </c>
    </row>
    <row r="19" spans="1:16" ht="15">
      <c r="A19">
        <v>15</v>
      </c>
      <c r="B19">
        <v>1205241.1</v>
      </c>
      <c r="C19" t="s">
        <v>6</v>
      </c>
      <c r="D19">
        <v>112558.48</v>
      </c>
      <c r="E19" t="s">
        <v>6</v>
      </c>
      <c r="F19" t="s">
        <v>6</v>
      </c>
      <c r="G19" t="s">
        <v>6</v>
      </c>
      <c r="H19" t="s">
        <v>6</v>
      </c>
      <c r="I19">
        <v>523665.76</v>
      </c>
      <c r="J19" t="s">
        <v>6</v>
      </c>
      <c r="K19">
        <v>231258.62</v>
      </c>
      <c r="L19">
        <v>238825.51</v>
      </c>
      <c r="M19">
        <v>98932.72</v>
      </c>
      <c r="N19" t="s">
        <v>6</v>
      </c>
      <c r="O19" t="s">
        <v>6</v>
      </c>
      <c r="P19" t="s">
        <v>6</v>
      </c>
    </row>
    <row r="20" spans="1:16" ht="15">
      <c r="A20">
        <v>16</v>
      </c>
      <c r="B20" t="s">
        <v>6</v>
      </c>
      <c r="C20" t="s">
        <v>6</v>
      </c>
      <c r="D20" t="s">
        <v>6</v>
      </c>
      <c r="E20" t="s">
        <v>6</v>
      </c>
      <c r="F20" t="s">
        <v>6</v>
      </c>
      <c r="G20" t="s">
        <v>6</v>
      </c>
      <c r="H20" t="s">
        <v>6</v>
      </c>
      <c r="I20" t="s">
        <v>6</v>
      </c>
      <c r="J20" t="s">
        <v>6</v>
      </c>
      <c r="K20" t="s">
        <v>6</v>
      </c>
      <c r="L20" t="s">
        <v>6</v>
      </c>
      <c r="M20" t="s">
        <v>6</v>
      </c>
      <c r="N20" t="s">
        <v>6</v>
      </c>
      <c r="O20" t="s">
        <v>6</v>
      </c>
      <c r="P20" t="s">
        <v>6</v>
      </c>
    </row>
    <row r="21" spans="1:16" ht="15">
      <c r="A21">
        <v>17</v>
      </c>
      <c r="B21">
        <v>1878014.4</v>
      </c>
      <c r="C21" t="s">
        <v>6</v>
      </c>
      <c r="D21">
        <v>256142.46</v>
      </c>
      <c r="E21" t="s">
        <v>6</v>
      </c>
      <c r="F21" t="s">
        <v>6</v>
      </c>
      <c r="G21" t="s">
        <v>6</v>
      </c>
      <c r="H21" t="s">
        <v>6</v>
      </c>
      <c r="I21">
        <v>604799.26</v>
      </c>
      <c r="J21" t="s">
        <v>6</v>
      </c>
      <c r="K21">
        <v>225330.24</v>
      </c>
      <c r="L21">
        <v>663558.42</v>
      </c>
      <c r="M21">
        <v>128184</v>
      </c>
      <c r="N21" t="s">
        <v>6</v>
      </c>
      <c r="O21" t="s">
        <v>6</v>
      </c>
      <c r="P21" t="s">
        <v>6</v>
      </c>
    </row>
    <row r="22" spans="1:16" ht="15">
      <c r="A22">
        <v>18</v>
      </c>
      <c r="B22" t="s">
        <v>6</v>
      </c>
      <c r="C22" t="s">
        <v>6</v>
      </c>
      <c r="D22" t="s">
        <v>6</v>
      </c>
      <c r="E22" t="s">
        <v>6</v>
      </c>
      <c r="F22" t="s">
        <v>6</v>
      </c>
      <c r="G22" t="s">
        <v>6</v>
      </c>
      <c r="H22" t="s">
        <v>6</v>
      </c>
      <c r="I22" t="s">
        <v>6</v>
      </c>
      <c r="J22" t="s">
        <v>6</v>
      </c>
      <c r="K22" t="s">
        <v>6</v>
      </c>
      <c r="L22" t="s">
        <v>6</v>
      </c>
      <c r="M22" t="s">
        <v>6</v>
      </c>
      <c r="N22" t="s">
        <v>6</v>
      </c>
      <c r="O22" t="s">
        <v>6</v>
      </c>
      <c r="P22" t="s">
        <v>6</v>
      </c>
    </row>
    <row r="23" spans="1:16" ht="15">
      <c r="A23">
        <v>19</v>
      </c>
      <c r="B23">
        <v>4592236.9</v>
      </c>
      <c r="C23" t="s">
        <v>6</v>
      </c>
      <c r="D23">
        <v>169563.05</v>
      </c>
      <c r="E23">
        <v>2887735.3</v>
      </c>
      <c r="F23" t="s">
        <v>6</v>
      </c>
      <c r="G23" t="s">
        <v>6</v>
      </c>
      <c r="H23" t="s">
        <v>6</v>
      </c>
      <c r="I23">
        <v>228305.03</v>
      </c>
      <c r="J23" t="s">
        <v>6</v>
      </c>
      <c r="K23">
        <v>581106.71</v>
      </c>
      <c r="L23">
        <v>640759.89</v>
      </c>
      <c r="M23">
        <v>44783.82</v>
      </c>
      <c r="N23">
        <v>28125.13</v>
      </c>
      <c r="O23">
        <v>11857.9</v>
      </c>
      <c r="P23" t="s">
        <v>6</v>
      </c>
    </row>
    <row r="24" spans="1:16" ht="15">
      <c r="A24">
        <v>20</v>
      </c>
      <c r="B24">
        <v>1759774.9</v>
      </c>
      <c r="C24" t="s">
        <v>6</v>
      </c>
      <c r="D24">
        <v>137212.05</v>
      </c>
      <c r="E24" t="s">
        <v>6</v>
      </c>
      <c r="F24">
        <v>459784.34</v>
      </c>
      <c r="G24" t="s">
        <v>6</v>
      </c>
      <c r="H24" t="s">
        <v>6</v>
      </c>
      <c r="I24">
        <v>527074.09</v>
      </c>
      <c r="J24" t="s">
        <v>6</v>
      </c>
      <c r="K24">
        <v>370325.69</v>
      </c>
      <c r="L24">
        <v>158852.92</v>
      </c>
      <c r="M24">
        <v>16325.21</v>
      </c>
      <c r="N24">
        <v>67369.64</v>
      </c>
      <c r="O24">
        <v>22831</v>
      </c>
      <c r="P24" t="s">
        <v>6</v>
      </c>
    </row>
    <row r="25" spans="1:16" ht="15">
      <c r="A25">
        <v>21</v>
      </c>
      <c r="B25">
        <v>566984.43</v>
      </c>
      <c r="C25" t="s">
        <v>6</v>
      </c>
      <c r="D25">
        <v>95500.62</v>
      </c>
      <c r="E25" t="s">
        <v>6</v>
      </c>
      <c r="F25" t="s">
        <v>6</v>
      </c>
      <c r="G25" t="s">
        <v>6</v>
      </c>
      <c r="H25" t="s">
        <v>6</v>
      </c>
      <c r="I25" t="s">
        <v>6</v>
      </c>
      <c r="J25" t="s">
        <v>6</v>
      </c>
      <c r="K25">
        <v>339572.91</v>
      </c>
      <c r="L25">
        <v>131482.86</v>
      </c>
      <c r="M25">
        <v>428.04</v>
      </c>
      <c r="N25" t="s">
        <v>6</v>
      </c>
      <c r="O25" t="s">
        <v>6</v>
      </c>
      <c r="P25" t="s">
        <v>6</v>
      </c>
    </row>
    <row r="26" spans="1:16" ht="15">
      <c r="A26">
        <v>22</v>
      </c>
      <c r="B26">
        <v>1148209.6</v>
      </c>
      <c r="C26" t="s">
        <v>6</v>
      </c>
      <c r="D26">
        <v>87227.67</v>
      </c>
      <c r="E26">
        <v>494476.38</v>
      </c>
      <c r="F26" t="s">
        <v>6</v>
      </c>
      <c r="G26" t="s">
        <v>6</v>
      </c>
      <c r="H26" t="s">
        <v>6</v>
      </c>
      <c r="I26">
        <v>270251.94</v>
      </c>
      <c r="J26" t="s">
        <v>6</v>
      </c>
      <c r="K26">
        <v>162925.12</v>
      </c>
      <c r="L26">
        <v>110589.73</v>
      </c>
      <c r="M26" t="s">
        <v>6</v>
      </c>
      <c r="N26" t="s">
        <v>6</v>
      </c>
      <c r="O26">
        <v>22738.79</v>
      </c>
      <c r="P26" t="s">
        <v>6</v>
      </c>
    </row>
    <row r="27" spans="1:16" ht="15">
      <c r="A27">
        <v>23</v>
      </c>
      <c r="B27">
        <v>2271743.5</v>
      </c>
      <c r="C27" t="s">
        <v>6</v>
      </c>
      <c r="D27">
        <v>186815.13</v>
      </c>
      <c r="E27">
        <v>1049089.9</v>
      </c>
      <c r="F27" t="s">
        <v>6</v>
      </c>
      <c r="G27">
        <v>156007.67</v>
      </c>
      <c r="H27" t="s">
        <v>6</v>
      </c>
      <c r="I27">
        <v>331414.61</v>
      </c>
      <c r="J27" t="s">
        <v>6</v>
      </c>
      <c r="K27">
        <v>12332.71</v>
      </c>
      <c r="L27">
        <v>439303.25</v>
      </c>
      <c r="M27">
        <v>32097.69</v>
      </c>
      <c r="N27">
        <v>50705.4</v>
      </c>
      <c r="O27">
        <v>13977.12</v>
      </c>
      <c r="P27" t="s">
        <v>6</v>
      </c>
    </row>
    <row r="28" spans="1:16" ht="15">
      <c r="A28">
        <v>24</v>
      </c>
      <c r="B28">
        <v>3269944.4</v>
      </c>
      <c r="C28" t="s">
        <v>6</v>
      </c>
      <c r="D28">
        <v>226570.35</v>
      </c>
      <c r="E28">
        <v>531941</v>
      </c>
      <c r="F28">
        <v>733646.5</v>
      </c>
      <c r="G28">
        <v>134875.88</v>
      </c>
      <c r="H28" t="s">
        <v>6</v>
      </c>
      <c r="I28">
        <v>665077.27</v>
      </c>
      <c r="J28" t="s">
        <v>6</v>
      </c>
      <c r="K28">
        <v>644437.83</v>
      </c>
      <c r="L28">
        <v>239582.05</v>
      </c>
      <c r="M28">
        <v>8412.78</v>
      </c>
      <c r="N28">
        <v>34224.19</v>
      </c>
      <c r="O28">
        <v>51176.59</v>
      </c>
      <c r="P28" t="s">
        <v>6</v>
      </c>
    </row>
    <row r="29" spans="1:16" ht="15">
      <c r="A29">
        <v>25</v>
      </c>
      <c r="B29">
        <v>2571307.4</v>
      </c>
      <c r="C29" t="s">
        <v>6</v>
      </c>
      <c r="D29">
        <v>182659.2</v>
      </c>
      <c r="E29">
        <v>721821.06</v>
      </c>
      <c r="F29" t="s">
        <v>6</v>
      </c>
      <c r="G29" t="s">
        <v>6</v>
      </c>
      <c r="H29" t="s">
        <v>6</v>
      </c>
      <c r="I29">
        <v>829852.3</v>
      </c>
      <c r="J29" t="s">
        <v>6</v>
      </c>
      <c r="K29">
        <v>311887.07</v>
      </c>
      <c r="L29">
        <v>501097.53</v>
      </c>
      <c r="M29">
        <v>15173.98</v>
      </c>
      <c r="N29" t="s">
        <v>6</v>
      </c>
      <c r="O29">
        <v>8816.24</v>
      </c>
      <c r="P29" t="s">
        <v>6</v>
      </c>
    </row>
    <row r="30" spans="1:16" ht="15">
      <c r="A30">
        <v>26</v>
      </c>
      <c r="B30" t="s">
        <v>6</v>
      </c>
      <c r="C30" t="s">
        <v>6</v>
      </c>
      <c r="D30" t="s">
        <v>6</v>
      </c>
      <c r="E30" t="s">
        <v>6</v>
      </c>
      <c r="F30" t="s">
        <v>6</v>
      </c>
      <c r="G30" t="s">
        <v>6</v>
      </c>
      <c r="H30" t="s">
        <v>6</v>
      </c>
      <c r="I30" t="s">
        <v>6</v>
      </c>
      <c r="J30" t="s">
        <v>6</v>
      </c>
      <c r="K30" t="s">
        <v>6</v>
      </c>
      <c r="L30" t="s">
        <v>6</v>
      </c>
      <c r="M30" t="s">
        <v>6</v>
      </c>
      <c r="N30" t="s">
        <v>6</v>
      </c>
      <c r="O30" t="s">
        <v>6</v>
      </c>
      <c r="P30" t="s">
        <v>6</v>
      </c>
    </row>
    <row r="31" spans="1:16" ht="15">
      <c r="A31">
        <v>27</v>
      </c>
      <c r="B31">
        <v>1289282.4</v>
      </c>
      <c r="C31" t="s">
        <v>6</v>
      </c>
      <c r="D31">
        <v>69453.86</v>
      </c>
      <c r="E31">
        <v>39529.35</v>
      </c>
      <c r="F31" t="s">
        <v>6</v>
      </c>
      <c r="G31" t="s">
        <v>6</v>
      </c>
      <c r="H31" t="s">
        <v>6</v>
      </c>
      <c r="I31">
        <v>827541.24</v>
      </c>
      <c r="J31" t="s">
        <v>6</v>
      </c>
      <c r="K31" t="s">
        <v>6</v>
      </c>
      <c r="L31">
        <v>330662.88</v>
      </c>
      <c r="M31">
        <v>22095.08</v>
      </c>
      <c r="N31" t="s">
        <v>6</v>
      </c>
      <c r="O31" t="s">
        <v>6</v>
      </c>
      <c r="P31" t="s">
        <v>6</v>
      </c>
    </row>
    <row r="32" spans="1:16" ht="15">
      <c r="A32">
        <v>28</v>
      </c>
      <c r="B32" t="s">
        <v>6</v>
      </c>
      <c r="C32" t="s">
        <v>6</v>
      </c>
      <c r="D32" t="s">
        <v>6</v>
      </c>
      <c r="E32" t="s">
        <v>6</v>
      </c>
      <c r="F32" t="s">
        <v>6</v>
      </c>
      <c r="G32" t="s">
        <v>6</v>
      </c>
      <c r="H32" t="s">
        <v>6</v>
      </c>
      <c r="I32" t="s">
        <v>6</v>
      </c>
      <c r="J32" t="s">
        <v>6</v>
      </c>
      <c r="K32" t="s">
        <v>6</v>
      </c>
      <c r="L32" t="s">
        <v>6</v>
      </c>
      <c r="M32" t="s">
        <v>6</v>
      </c>
      <c r="N32" t="s">
        <v>6</v>
      </c>
      <c r="O32" t="s">
        <v>6</v>
      </c>
      <c r="P32" t="s">
        <v>6</v>
      </c>
    </row>
    <row r="33" spans="1:16" ht="15">
      <c r="A33">
        <v>29</v>
      </c>
      <c r="B33">
        <v>1095104.2</v>
      </c>
      <c r="C33" t="s">
        <v>6</v>
      </c>
      <c r="D33">
        <v>71248.11</v>
      </c>
      <c r="E33" t="s">
        <v>6</v>
      </c>
      <c r="F33" t="s">
        <v>6</v>
      </c>
      <c r="G33" t="s">
        <v>6</v>
      </c>
      <c r="H33" t="s">
        <v>6</v>
      </c>
      <c r="I33">
        <v>233656.69</v>
      </c>
      <c r="J33" t="s">
        <v>6</v>
      </c>
      <c r="K33">
        <v>298258.22</v>
      </c>
      <c r="L33">
        <v>473905.48</v>
      </c>
      <c r="M33">
        <v>18035.68</v>
      </c>
      <c r="N33" t="s">
        <v>6</v>
      </c>
      <c r="O33" t="s">
        <v>6</v>
      </c>
      <c r="P33" t="s">
        <v>6</v>
      </c>
    </row>
    <row r="34" spans="1:16" ht="15">
      <c r="A34">
        <v>30</v>
      </c>
      <c r="B34" t="s">
        <v>6</v>
      </c>
      <c r="C34" t="s">
        <v>6</v>
      </c>
      <c r="D34" t="s">
        <v>6</v>
      </c>
      <c r="E34" t="s">
        <v>6</v>
      </c>
      <c r="F34" t="s">
        <v>6</v>
      </c>
      <c r="G34" t="s">
        <v>6</v>
      </c>
      <c r="H34" t="s">
        <v>6</v>
      </c>
      <c r="I34" t="s">
        <v>6</v>
      </c>
      <c r="J34" t="s">
        <v>6</v>
      </c>
      <c r="K34" t="s">
        <v>6</v>
      </c>
      <c r="L34" t="s">
        <v>6</v>
      </c>
      <c r="M34" t="s">
        <v>6</v>
      </c>
      <c r="N34" t="s">
        <v>6</v>
      </c>
      <c r="O34" t="s">
        <v>6</v>
      </c>
      <c r="P34" t="s">
        <v>6</v>
      </c>
    </row>
    <row r="35" spans="1:16" ht="15">
      <c r="A35">
        <v>31</v>
      </c>
      <c r="B35">
        <v>8696391.2</v>
      </c>
      <c r="C35" t="s">
        <v>6</v>
      </c>
      <c r="D35">
        <v>523913.56</v>
      </c>
      <c r="E35">
        <v>198454.11</v>
      </c>
      <c r="F35">
        <v>3488631.6</v>
      </c>
      <c r="G35" t="s">
        <v>6</v>
      </c>
      <c r="H35" t="s">
        <v>6</v>
      </c>
      <c r="I35">
        <v>1612038.1</v>
      </c>
      <c r="J35" t="s">
        <v>6</v>
      </c>
      <c r="K35">
        <v>1260700.2</v>
      </c>
      <c r="L35">
        <v>1119086.8</v>
      </c>
      <c r="M35">
        <v>149581.62</v>
      </c>
      <c r="N35">
        <v>278531.07</v>
      </c>
      <c r="O35">
        <v>65454.09</v>
      </c>
      <c r="P35" t="s">
        <v>6</v>
      </c>
    </row>
    <row r="36" spans="1:16" ht="15">
      <c r="A36" t="s">
        <v>9</v>
      </c>
      <c r="B36" t="s">
        <v>6</v>
      </c>
      <c r="C36" t="s">
        <v>6</v>
      </c>
      <c r="D36" t="s">
        <v>6</v>
      </c>
      <c r="E36" t="s">
        <v>6</v>
      </c>
      <c r="F36" t="s">
        <v>6</v>
      </c>
      <c r="G36" t="s">
        <v>6</v>
      </c>
      <c r="H36" t="s">
        <v>6</v>
      </c>
      <c r="I36" t="s">
        <v>6</v>
      </c>
      <c r="J36" t="s">
        <v>6</v>
      </c>
      <c r="K36" t="s">
        <v>6</v>
      </c>
      <c r="L36" t="s">
        <v>6</v>
      </c>
      <c r="M36" t="s">
        <v>6</v>
      </c>
      <c r="N36" t="s">
        <v>6</v>
      </c>
      <c r="O36" t="s">
        <v>6</v>
      </c>
      <c r="P3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zoomScalePageLayoutView="0" workbookViewId="0" topLeftCell="A1">
      <selection activeCell="A1" sqref="A1:IV65536"/>
    </sheetView>
  </sheetViews>
  <sheetFormatPr defaultColWidth="9.140625" defaultRowHeight="15"/>
  <sheetData>
    <row r="1" spans="2:16" ht="15">
      <c r="B1" t="s">
        <v>0</v>
      </c>
      <c r="C1" t="s">
        <v>7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</row>
    <row r="2" spans="2:16" ht="15">
      <c r="B2" t="s">
        <v>3</v>
      </c>
      <c r="C2" t="s">
        <v>4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 t="s">
        <v>8</v>
      </c>
    </row>
    <row r="3" spans="1:16" ht="15">
      <c r="A3" t="s">
        <v>5</v>
      </c>
      <c r="B3">
        <v>1464177.2</v>
      </c>
      <c r="C3" t="s">
        <v>6</v>
      </c>
      <c r="D3">
        <v>179194.43</v>
      </c>
      <c r="E3">
        <v>227624.91</v>
      </c>
      <c r="F3">
        <v>135862.33</v>
      </c>
      <c r="G3">
        <v>22834.97</v>
      </c>
      <c r="H3" t="s">
        <v>6</v>
      </c>
      <c r="I3">
        <v>326050.29</v>
      </c>
      <c r="J3" t="s">
        <v>6</v>
      </c>
      <c r="K3">
        <v>242994.36</v>
      </c>
      <c r="L3">
        <v>248749.88</v>
      </c>
      <c r="M3">
        <v>31488.93</v>
      </c>
      <c r="N3">
        <v>28418.29</v>
      </c>
      <c r="O3">
        <v>20958.82</v>
      </c>
      <c r="P3">
        <v>0</v>
      </c>
    </row>
    <row r="4" spans="1:16" ht="15">
      <c r="A4" t="s">
        <v>4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</row>
    <row r="5" spans="1:16" ht="15">
      <c r="A5">
        <v>1</v>
      </c>
      <c r="B5">
        <v>49094.15</v>
      </c>
      <c r="C5" t="s">
        <v>6</v>
      </c>
      <c r="D5">
        <v>12443.66</v>
      </c>
      <c r="E5" t="s">
        <v>6</v>
      </c>
      <c r="F5" t="s">
        <v>6</v>
      </c>
      <c r="G5" t="s">
        <v>6</v>
      </c>
      <c r="H5" t="s">
        <v>6</v>
      </c>
      <c r="I5">
        <v>13073.5</v>
      </c>
      <c r="J5" t="s">
        <v>6</v>
      </c>
      <c r="K5">
        <v>11520.11</v>
      </c>
      <c r="L5">
        <v>4774.8</v>
      </c>
      <c r="M5">
        <v>5666.11</v>
      </c>
      <c r="N5">
        <v>1615.98</v>
      </c>
      <c r="O5" t="s">
        <v>6</v>
      </c>
      <c r="P5" t="s">
        <v>6</v>
      </c>
    </row>
    <row r="6" spans="1:16" ht="15">
      <c r="A6">
        <v>2</v>
      </c>
      <c r="B6">
        <v>130050.74</v>
      </c>
      <c r="C6" t="s">
        <v>6</v>
      </c>
      <c r="D6">
        <v>11171.41</v>
      </c>
      <c r="E6">
        <v>13188.12</v>
      </c>
      <c r="F6" t="s">
        <v>6</v>
      </c>
      <c r="G6">
        <v>10625.96</v>
      </c>
      <c r="H6" t="s">
        <v>6</v>
      </c>
      <c r="I6">
        <v>38408.53</v>
      </c>
      <c r="J6" t="s">
        <v>6</v>
      </c>
      <c r="K6">
        <v>23756.97</v>
      </c>
      <c r="L6">
        <v>16298.73</v>
      </c>
      <c r="M6">
        <v>2119.74</v>
      </c>
      <c r="N6">
        <v>6344.91</v>
      </c>
      <c r="O6">
        <v>8136.35</v>
      </c>
      <c r="P6" t="s">
        <v>6</v>
      </c>
    </row>
    <row r="7" spans="1:16" ht="15">
      <c r="A7">
        <v>3</v>
      </c>
      <c r="B7">
        <v>61093.27</v>
      </c>
      <c r="C7" t="s">
        <v>6</v>
      </c>
      <c r="D7">
        <v>6140.3</v>
      </c>
      <c r="E7">
        <v>9596.41</v>
      </c>
      <c r="F7" t="s">
        <v>6</v>
      </c>
      <c r="G7" t="s">
        <v>6</v>
      </c>
      <c r="H7" t="s">
        <v>6</v>
      </c>
      <c r="I7">
        <v>17474.23</v>
      </c>
      <c r="J7" t="s">
        <v>6</v>
      </c>
      <c r="K7">
        <v>9580.72</v>
      </c>
      <c r="L7">
        <v>17924.52</v>
      </c>
      <c r="M7">
        <v>79.15</v>
      </c>
      <c r="N7" t="s">
        <v>6</v>
      </c>
      <c r="O7">
        <v>297.93</v>
      </c>
      <c r="P7" t="s">
        <v>6</v>
      </c>
    </row>
    <row r="8" spans="1:16" ht="15">
      <c r="A8">
        <v>4</v>
      </c>
      <c r="B8">
        <v>21789.14</v>
      </c>
      <c r="C8" t="s">
        <v>6</v>
      </c>
      <c r="D8">
        <v>3799.53</v>
      </c>
      <c r="E8">
        <v>17653.29</v>
      </c>
      <c r="F8" t="s">
        <v>6</v>
      </c>
      <c r="G8" t="s">
        <v>6</v>
      </c>
      <c r="H8" t="s">
        <v>6</v>
      </c>
      <c r="I8">
        <v>111.27</v>
      </c>
      <c r="J8" t="s">
        <v>6</v>
      </c>
      <c r="K8">
        <v>225.04</v>
      </c>
      <c r="L8" t="s">
        <v>6</v>
      </c>
      <c r="M8" t="s">
        <v>6</v>
      </c>
      <c r="N8" t="s">
        <v>6</v>
      </c>
      <c r="O8" t="s">
        <v>6</v>
      </c>
      <c r="P8" t="s">
        <v>6</v>
      </c>
    </row>
    <row r="9" spans="1:16" ht="15">
      <c r="A9">
        <v>5</v>
      </c>
      <c r="B9">
        <v>230857.21</v>
      </c>
      <c r="C9" t="s">
        <v>6</v>
      </c>
      <c r="D9">
        <v>25524.38</v>
      </c>
      <c r="E9">
        <v>53951.83</v>
      </c>
      <c r="F9">
        <v>25762</v>
      </c>
      <c r="G9">
        <v>5290.48</v>
      </c>
      <c r="H9" t="s">
        <v>6</v>
      </c>
      <c r="I9">
        <v>32820.08</v>
      </c>
      <c r="J9" t="s">
        <v>6</v>
      </c>
      <c r="K9">
        <v>30134.4</v>
      </c>
      <c r="L9">
        <v>38964.18</v>
      </c>
      <c r="M9">
        <v>6964.03</v>
      </c>
      <c r="N9">
        <v>8713.61</v>
      </c>
      <c r="O9">
        <v>2732.2</v>
      </c>
      <c r="P9" t="s">
        <v>6</v>
      </c>
    </row>
    <row r="10" spans="1:16" ht="15">
      <c r="A10">
        <v>6</v>
      </c>
      <c r="B10">
        <v>6788.45</v>
      </c>
      <c r="C10" t="s">
        <v>6</v>
      </c>
      <c r="D10">
        <v>6788.45</v>
      </c>
      <c r="E10" t="s">
        <v>6</v>
      </c>
      <c r="F10" t="s">
        <v>6</v>
      </c>
      <c r="G10" t="s">
        <v>6</v>
      </c>
      <c r="H10" t="s">
        <v>6</v>
      </c>
      <c r="I10" t="s">
        <v>6</v>
      </c>
      <c r="J10" t="s">
        <v>6</v>
      </c>
      <c r="K10" t="s">
        <v>6</v>
      </c>
      <c r="L10" t="s">
        <v>6</v>
      </c>
      <c r="M10" t="s">
        <v>6</v>
      </c>
      <c r="N10" t="s">
        <v>6</v>
      </c>
      <c r="O10" t="s">
        <v>6</v>
      </c>
      <c r="P10">
        <v>0</v>
      </c>
    </row>
    <row r="11" spans="1:16" ht="15">
      <c r="A11">
        <v>7</v>
      </c>
      <c r="B11">
        <v>23081.97</v>
      </c>
      <c r="C11" t="s">
        <v>6</v>
      </c>
      <c r="D11">
        <v>3372.98</v>
      </c>
      <c r="E11" t="s">
        <v>6</v>
      </c>
      <c r="F11" t="s">
        <v>6</v>
      </c>
      <c r="G11" t="s">
        <v>6</v>
      </c>
      <c r="H11" t="s">
        <v>6</v>
      </c>
      <c r="I11">
        <v>4303.17</v>
      </c>
      <c r="J11" t="s">
        <v>6</v>
      </c>
      <c r="K11">
        <v>8008.54</v>
      </c>
      <c r="L11">
        <v>7306.74</v>
      </c>
      <c r="M11">
        <v>90.55</v>
      </c>
      <c r="N11" t="s">
        <v>6</v>
      </c>
      <c r="O11" t="s">
        <v>6</v>
      </c>
      <c r="P11" t="s">
        <v>6</v>
      </c>
    </row>
    <row r="12" spans="1:16" ht="15">
      <c r="A12">
        <v>8</v>
      </c>
      <c r="B12">
        <v>4159.55</v>
      </c>
      <c r="C12" t="s">
        <v>6</v>
      </c>
      <c r="D12">
        <v>4159.55</v>
      </c>
      <c r="E12" t="s">
        <v>6</v>
      </c>
      <c r="F12" t="s">
        <v>6</v>
      </c>
      <c r="G12" t="s">
        <v>6</v>
      </c>
      <c r="H12" t="s">
        <v>6</v>
      </c>
      <c r="I12" t="s">
        <v>6</v>
      </c>
      <c r="J12" t="s">
        <v>6</v>
      </c>
      <c r="K12" t="s">
        <v>6</v>
      </c>
      <c r="L12" t="s">
        <v>6</v>
      </c>
      <c r="M12" t="s">
        <v>6</v>
      </c>
      <c r="N12" t="s">
        <v>6</v>
      </c>
      <c r="O12" t="s">
        <v>6</v>
      </c>
      <c r="P12">
        <v>0</v>
      </c>
    </row>
    <row r="13" spans="1:16" ht="15">
      <c r="A13">
        <v>9</v>
      </c>
      <c r="B13">
        <v>48238.91</v>
      </c>
      <c r="C13" t="s">
        <v>6</v>
      </c>
      <c r="D13">
        <v>4854.03</v>
      </c>
      <c r="E13" t="s">
        <v>6</v>
      </c>
      <c r="F13" t="s">
        <v>6</v>
      </c>
      <c r="G13" t="s">
        <v>6</v>
      </c>
      <c r="H13" t="s">
        <v>6</v>
      </c>
      <c r="I13">
        <v>20834.04</v>
      </c>
      <c r="J13" t="s">
        <v>6</v>
      </c>
      <c r="K13">
        <v>11235.69</v>
      </c>
      <c r="L13">
        <v>9185.1</v>
      </c>
      <c r="M13">
        <v>2130.05</v>
      </c>
      <c r="N13" t="s">
        <v>6</v>
      </c>
      <c r="O13" t="s">
        <v>6</v>
      </c>
      <c r="P13" t="s">
        <v>6</v>
      </c>
    </row>
    <row r="14" spans="1:16" ht="15">
      <c r="A14">
        <v>10</v>
      </c>
      <c r="B14" t="s">
        <v>6</v>
      </c>
      <c r="C14" t="s">
        <v>6</v>
      </c>
      <c r="D14" t="s">
        <v>6</v>
      </c>
      <c r="E14" t="s">
        <v>6</v>
      </c>
      <c r="F14" t="s">
        <v>6</v>
      </c>
      <c r="G14" t="s">
        <v>6</v>
      </c>
      <c r="H14" t="s">
        <v>6</v>
      </c>
      <c r="I14" t="s">
        <v>6</v>
      </c>
      <c r="J14" t="s">
        <v>6</v>
      </c>
      <c r="K14" t="s">
        <v>6</v>
      </c>
      <c r="L14" t="s">
        <v>6</v>
      </c>
      <c r="M14" t="s">
        <v>6</v>
      </c>
      <c r="N14" t="s">
        <v>6</v>
      </c>
      <c r="O14" t="s">
        <v>6</v>
      </c>
      <c r="P14" t="s">
        <v>6</v>
      </c>
    </row>
    <row r="15" spans="1:16" ht="15">
      <c r="A15">
        <v>11</v>
      </c>
      <c r="B15">
        <v>101576.61</v>
      </c>
      <c r="C15" t="s">
        <v>6</v>
      </c>
      <c r="D15">
        <v>12243.29</v>
      </c>
      <c r="E15">
        <v>32614.62</v>
      </c>
      <c r="F15">
        <v>11875.41</v>
      </c>
      <c r="G15">
        <v>403.37</v>
      </c>
      <c r="H15" t="s">
        <v>6</v>
      </c>
      <c r="I15">
        <v>6635.45</v>
      </c>
      <c r="J15" t="s">
        <v>6</v>
      </c>
      <c r="K15">
        <v>21158.62</v>
      </c>
      <c r="L15">
        <v>14866.13</v>
      </c>
      <c r="M15">
        <v>591.47</v>
      </c>
      <c r="N15">
        <v>9.24</v>
      </c>
      <c r="O15">
        <v>1179.02</v>
      </c>
      <c r="P15" t="s">
        <v>6</v>
      </c>
    </row>
    <row r="16" spans="1:16" ht="15">
      <c r="A16">
        <v>12</v>
      </c>
      <c r="B16" t="s">
        <v>6</v>
      </c>
      <c r="C16" t="s">
        <v>6</v>
      </c>
      <c r="D16" t="s">
        <v>6</v>
      </c>
      <c r="E16" t="s">
        <v>6</v>
      </c>
      <c r="F16" t="s">
        <v>6</v>
      </c>
      <c r="G16" t="s">
        <v>6</v>
      </c>
      <c r="H16" t="s">
        <v>6</v>
      </c>
      <c r="I16" t="s">
        <v>6</v>
      </c>
      <c r="J16" t="s">
        <v>6</v>
      </c>
      <c r="K16" t="s">
        <v>6</v>
      </c>
      <c r="L16" t="s">
        <v>6</v>
      </c>
      <c r="M16" t="s">
        <v>6</v>
      </c>
      <c r="N16" t="s">
        <v>6</v>
      </c>
      <c r="O16" t="s">
        <v>6</v>
      </c>
      <c r="P16" t="s">
        <v>6</v>
      </c>
    </row>
    <row r="17" spans="1:16" ht="15">
      <c r="A17">
        <v>13</v>
      </c>
      <c r="B17">
        <v>16337.86</v>
      </c>
      <c r="C17" t="s">
        <v>6</v>
      </c>
      <c r="D17">
        <v>3957.65</v>
      </c>
      <c r="E17" t="s">
        <v>6</v>
      </c>
      <c r="F17" t="s">
        <v>6</v>
      </c>
      <c r="G17" t="s">
        <v>6</v>
      </c>
      <c r="H17" t="s">
        <v>6</v>
      </c>
      <c r="I17">
        <v>3996.83</v>
      </c>
      <c r="J17" t="s">
        <v>6</v>
      </c>
      <c r="K17">
        <v>3613.18</v>
      </c>
      <c r="L17">
        <v>3663.53</v>
      </c>
      <c r="M17">
        <v>1106.67</v>
      </c>
      <c r="N17" t="s">
        <v>6</v>
      </c>
      <c r="O17" t="s">
        <v>6</v>
      </c>
      <c r="P17" t="s">
        <v>6</v>
      </c>
    </row>
    <row r="18" spans="1:16" ht="15">
      <c r="A18">
        <v>14</v>
      </c>
      <c r="B18" t="s">
        <v>6</v>
      </c>
      <c r="C18" t="s">
        <v>6</v>
      </c>
      <c r="D18" t="s">
        <v>6</v>
      </c>
      <c r="E18" t="s">
        <v>6</v>
      </c>
      <c r="F18" t="s">
        <v>6</v>
      </c>
      <c r="G18" t="s">
        <v>6</v>
      </c>
      <c r="H18" t="s">
        <v>6</v>
      </c>
      <c r="I18" t="s">
        <v>6</v>
      </c>
      <c r="J18" t="s">
        <v>6</v>
      </c>
      <c r="K18" t="s">
        <v>6</v>
      </c>
      <c r="L18" t="s">
        <v>6</v>
      </c>
      <c r="M18" t="s">
        <v>6</v>
      </c>
      <c r="N18" t="s">
        <v>6</v>
      </c>
      <c r="O18" t="s">
        <v>6</v>
      </c>
      <c r="P18" t="s">
        <v>6</v>
      </c>
    </row>
    <row r="19" spans="1:16" ht="15">
      <c r="A19">
        <v>15</v>
      </c>
      <c r="B19">
        <v>33172.9</v>
      </c>
      <c r="C19" t="s">
        <v>6</v>
      </c>
      <c r="D19">
        <v>4500.87</v>
      </c>
      <c r="E19" t="s">
        <v>6</v>
      </c>
      <c r="F19" t="s">
        <v>6</v>
      </c>
      <c r="G19" t="s">
        <v>6</v>
      </c>
      <c r="H19" t="s">
        <v>6</v>
      </c>
      <c r="I19">
        <v>15150.48</v>
      </c>
      <c r="J19" t="s">
        <v>6</v>
      </c>
      <c r="K19">
        <v>5595.17</v>
      </c>
      <c r="L19">
        <v>5582.16</v>
      </c>
      <c r="M19">
        <v>2344.21</v>
      </c>
      <c r="N19" t="s">
        <v>6</v>
      </c>
      <c r="O19" t="s">
        <v>6</v>
      </c>
      <c r="P19" t="s">
        <v>6</v>
      </c>
    </row>
    <row r="20" spans="1:16" ht="15">
      <c r="A20">
        <v>16</v>
      </c>
      <c r="B20" t="s">
        <v>6</v>
      </c>
      <c r="C20" t="s">
        <v>6</v>
      </c>
      <c r="D20" t="s">
        <v>6</v>
      </c>
      <c r="E20" t="s">
        <v>6</v>
      </c>
      <c r="F20" t="s">
        <v>6</v>
      </c>
      <c r="G20" t="s">
        <v>6</v>
      </c>
      <c r="H20" t="s">
        <v>6</v>
      </c>
      <c r="I20" t="s">
        <v>6</v>
      </c>
      <c r="J20" t="s">
        <v>6</v>
      </c>
      <c r="K20" t="s">
        <v>6</v>
      </c>
      <c r="L20" t="s">
        <v>6</v>
      </c>
      <c r="M20" t="s">
        <v>6</v>
      </c>
      <c r="N20" t="s">
        <v>6</v>
      </c>
      <c r="O20" t="s">
        <v>6</v>
      </c>
      <c r="P20" t="s">
        <v>6</v>
      </c>
    </row>
    <row r="21" spans="1:16" ht="15">
      <c r="A21">
        <v>17</v>
      </c>
      <c r="B21">
        <v>49212.74</v>
      </c>
      <c r="C21" t="s">
        <v>6</v>
      </c>
      <c r="D21">
        <v>10247.9</v>
      </c>
      <c r="E21" t="s">
        <v>6</v>
      </c>
      <c r="F21" t="s">
        <v>6</v>
      </c>
      <c r="G21" t="s">
        <v>6</v>
      </c>
      <c r="H21" t="s">
        <v>6</v>
      </c>
      <c r="I21">
        <v>13884.31</v>
      </c>
      <c r="J21" t="s">
        <v>6</v>
      </c>
      <c r="K21">
        <v>5816.57</v>
      </c>
      <c r="L21">
        <v>16121.4</v>
      </c>
      <c r="M21">
        <v>3142.55</v>
      </c>
      <c r="N21" t="s">
        <v>6</v>
      </c>
      <c r="O21" t="s">
        <v>6</v>
      </c>
      <c r="P21" t="s">
        <v>6</v>
      </c>
    </row>
    <row r="22" spans="1:16" ht="15">
      <c r="A22">
        <v>18</v>
      </c>
      <c r="B22" t="s">
        <v>6</v>
      </c>
      <c r="C22" t="s">
        <v>6</v>
      </c>
      <c r="D22" t="s">
        <v>6</v>
      </c>
      <c r="E22" t="s">
        <v>6</v>
      </c>
      <c r="F22" t="s">
        <v>6</v>
      </c>
      <c r="G22" t="s">
        <v>6</v>
      </c>
      <c r="H22" t="s">
        <v>6</v>
      </c>
      <c r="I22" t="s">
        <v>6</v>
      </c>
      <c r="J22" t="s">
        <v>6</v>
      </c>
      <c r="K22" t="s">
        <v>6</v>
      </c>
      <c r="L22" t="s">
        <v>6</v>
      </c>
      <c r="M22" t="s">
        <v>6</v>
      </c>
      <c r="N22" t="s">
        <v>6</v>
      </c>
      <c r="O22" t="s">
        <v>6</v>
      </c>
      <c r="P22" t="s">
        <v>6</v>
      </c>
    </row>
    <row r="23" spans="1:16" ht="15">
      <c r="A23">
        <v>19</v>
      </c>
      <c r="B23">
        <v>89454.79</v>
      </c>
      <c r="C23" t="s">
        <v>6</v>
      </c>
      <c r="D23">
        <v>6782.73</v>
      </c>
      <c r="E23">
        <v>46179.24</v>
      </c>
      <c r="F23" t="s">
        <v>6</v>
      </c>
      <c r="G23" t="s">
        <v>6</v>
      </c>
      <c r="H23" t="s">
        <v>6</v>
      </c>
      <c r="I23">
        <v>5586.08</v>
      </c>
      <c r="J23" t="s">
        <v>6</v>
      </c>
      <c r="K23">
        <v>13666.55</v>
      </c>
      <c r="L23">
        <v>15080.36</v>
      </c>
      <c r="M23">
        <v>1012.25</v>
      </c>
      <c r="N23">
        <v>670.46</v>
      </c>
      <c r="O23">
        <v>477.13</v>
      </c>
      <c r="P23" t="s">
        <v>6</v>
      </c>
    </row>
    <row r="24" spans="1:16" ht="15">
      <c r="A24">
        <v>20</v>
      </c>
      <c r="B24">
        <v>42043.05</v>
      </c>
      <c r="C24" t="s">
        <v>6</v>
      </c>
      <c r="D24">
        <v>5488.17</v>
      </c>
      <c r="E24" t="s">
        <v>6</v>
      </c>
      <c r="F24">
        <v>7289.86</v>
      </c>
      <c r="G24" t="s">
        <v>6</v>
      </c>
      <c r="H24" t="s">
        <v>6</v>
      </c>
      <c r="I24">
        <v>13116.36</v>
      </c>
      <c r="J24" t="s">
        <v>6</v>
      </c>
      <c r="K24">
        <v>9121.15</v>
      </c>
      <c r="L24">
        <v>4017.59</v>
      </c>
      <c r="M24">
        <v>391</v>
      </c>
      <c r="N24">
        <v>1671.53</v>
      </c>
      <c r="O24">
        <v>947.39</v>
      </c>
      <c r="P24" t="s">
        <v>6</v>
      </c>
    </row>
    <row r="25" spans="1:16" ht="15">
      <c r="A25">
        <v>21</v>
      </c>
      <c r="B25">
        <v>14779.37</v>
      </c>
      <c r="C25" t="s">
        <v>6</v>
      </c>
      <c r="D25">
        <v>3820.63</v>
      </c>
      <c r="E25" t="s">
        <v>6</v>
      </c>
      <c r="F25" t="s">
        <v>6</v>
      </c>
      <c r="G25" t="s">
        <v>6</v>
      </c>
      <c r="H25" t="s">
        <v>6</v>
      </c>
      <c r="I25" t="s">
        <v>6</v>
      </c>
      <c r="J25" t="s">
        <v>6</v>
      </c>
      <c r="K25">
        <v>7904.24</v>
      </c>
      <c r="L25">
        <v>3044.99</v>
      </c>
      <c r="M25">
        <v>9.51</v>
      </c>
      <c r="N25" t="s">
        <v>6</v>
      </c>
      <c r="O25" t="s">
        <v>6</v>
      </c>
      <c r="P25" t="s">
        <v>6</v>
      </c>
    </row>
    <row r="26" spans="1:16" ht="15">
      <c r="A26">
        <v>22</v>
      </c>
      <c r="B26">
        <v>25127.73</v>
      </c>
      <c r="C26" t="s">
        <v>6</v>
      </c>
      <c r="D26">
        <v>3490</v>
      </c>
      <c r="E26">
        <v>7902.58</v>
      </c>
      <c r="F26" t="s">
        <v>6</v>
      </c>
      <c r="G26" t="s">
        <v>6</v>
      </c>
      <c r="H26" t="s">
        <v>6</v>
      </c>
      <c r="I26">
        <v>6308.34</v>
      </c>
      <c r="J26" t="s">
        <v>6</v>
      </c>
      <c r="K26">
        <v>3847.26</v>
      </c>
      <c r="L26">
        <v>2655.77</v>
      </c>
      <c r="M26" t="s">
        <v>6</v>
      </c>
      <c r="N26" t="s">
        <v>6</v>
      </c>
      <c r="O26">
        <v>923.77</v>
      </c>
      <c r="P26" t="s">
        <v>6</v>
      </c>
    </row>
    <row r="27" spans="1:16" ht="15">
      <c r="A27">
        <v>23</v>
      </c>
      <c r="B27">
        <v>61765.46</v>
      </c>
      <c r="C27" t="s">
        <v>6</v>
      </c>
      <c r="D27">
        <v>7467.42</v>
      </c>
      <c r="E27">
        <v>18476.56</v>
      </c>
      <c r="F27" t="s">
        <v>6</v>
      </c>
      <c r="G27">
        <v>3857.59</v>
      </c>
      <c r="H27" t="s">
        <v>6</v>
      </c>
      <c r="I27">
        <v>12479.55</v>
      </c>
      <c r="J27" t="s">
        <v>6</v>
      </c>
      <c r="K27">
        <v>322.89</v>
      </c>
      <c r="L27">
        <v>16526.51</v>
      </c>
      <c r="M27">
        <v>747.76</v>
      </c>
      <c r="N27">
        <v>1320.32</v>
      </c>
      <c r="O27">
        <v>566.86</v>
      </c>
      <c r="P27" t="s">
        <v>6</v>
      </c>
    </row>
    <row r="28" spans="1:16" ht="15">
      <c r="A28">
        <v>24</v>
      </c>
      <c r="B28">
        <v>87886.39</v>
      </c>
      <c r="C28" t="s">
        <v>6</v>
      </c>
      <c r="D28">
        <v>9052.88</v>
      </c>
      <c r="E28">
        <v>12384.28</v>
      </c>
      <c r="F28">
        <v>18283.02</v>
      </c>
      <c r="G28">
        <v>2657.56</v>
      </c>
      <c r="H28" t="s">
        <v>6</v>
      </c>
      <c r="I28">
        <v>18344.05</v>
      </c>
      <c r="J28" t="s">
        <v>6</v>
      </c>
      <c r="K28">
        <v>17533.56</v>
      </c>
      <c r="L28">
        <v>6392.03</v>
      </c>
      <c r="M28">
        <v>206.53</v>
      </c>
      <c r="N28">
        <v>896.32</v>
      </c>
      <c r="O28">
        <v>2136.15</v>
      </c>
      <c r="P28" t="s">
        <v>6</v>
      </c>
    </row>
    <row r="29" spans="1:16" ht="15">
      <c r="A29">
        <v>25</v>
      </c>
      <c r="B29">
        <v>57502.93</v>
      </c>
      <c r="C29" t="s">
        <v>6</v>
      </c>
      <c r="D29">
        <v>7304.8</v>
      </c>
      <c r="E29">
        <v>11739.84</v>
      </c>
      <c r="F29" t="s">
        <v>6</v>
      </c>
      <c r="G29" t="s">
        <v>6</v>
      </c>
      <c r="H29" t="s">
        <v>6</v>
      </c>
      <c r="I29">
        <v>18484.06</v>
      </c>
      <c r="J29" t="s">
        <v>6</v>
      </c>
      <c r="K29">
        <v>7399.97</v>
      </c>
      <c r="L29">
        <v>11871.64</v>
      </c>
      <c r="M29">
        <v>345.83</v>
      </c>
      <c r="N29" t="s">
        <v>6</v>
      </c>
      <c r="O29">
        <v>356.79</v>
      </c>
      <c r="P29" t="s">
        <v>6</v>
      </c>
    </row>
    <row r="30" spans="1:16" ht="15">
      <c r="A30">
        <v>26</v>
      </c>
      <c r="B30" t="s">
        <v>6</v>
      </c>
      <c r="C30" t="s">
        <v>6</v>
      </c>
      <c r="D30" t="s">
        <v>6</v>
      </c>
      <c r="E30" t="s">
        <v>6</v>
      </c>
      <c r="F30" t="s">
        <v>6</v>
      </c>
      <c r="G30" t="s">
        <v>6</v>
      </c>
      <c r="H30" t="s">
        <v>6</v>
      </c>
      <c r="I30" t="s">
        <v>6</v>
      </c>
      <c r="J30" t="s">
        <v>6</v>
      </c>
      <c r="K30" t="s">
        <v>6</v>
      </c>
      <c r="L30" t="s">
        <v>6</v>
      </c>
      <c r="M30" t="s">
        <v>6</v>
      </c>
      <c r="N30" t="s">
        <v>6</v>
      </c>
      <c r="O30" t="s">
        <v>6</v>
      </c>
      <c r="P30" t="s">
        <v>6</v>
      </c>
    </row>
    <row r="31" spans="1:16" ht="15">
      <c r="A31">
        <v>27</v>
      </c>
      <c r="B31">
        <v>33079.91</v>
      </c>
      <c r="C31" t="s">
        <v>6</v>
      </c>
      <c r="D31">
        <v>2778.38</v>
      </c>
      <c r="E31">
        <v>640.56</v>
      </c>
      <c r="F31" t="s">
        <v>6</v>
      </c>
      <c r="G31" t="s">
        <v>6</v>
      </c>
      <c r="H31" t="s">
        <v>6</v>
      </c>
      <c r="I31">
        <v>21316.59</v>
      </c>
      <c r="J31" t="s">
        <v>6</v>
      </c>
      <c r="K31" t="s">
        <v>6</v>
      </c>
      <c r="L31">
        <v>7847.17</v>
      </c>
      <c r="M31">
        <v>497.22</v>
      </c>
      <c r="N31" t="s">
        <v>6</v>
      </c>
      <c r="O31" t="s">
        <v>6</v>
      </c>
      <c r="P31" t="s">
        <v>6</v>
      </c>
    </row>
    <row r="32" spans="1:16" ht="15">
      <c r="A32">
        <v>28</v>
      </c>
      <c r="B32" t="s">
        <v>6</v>
      </c>
      <c r="C32" t="s">
        <v>6</v>
      </c>
      <c r="D32" t="s">
        <v>6</v>
      </c>
      <c r="E32" t="s">
        <v>6</v>
      </c>
      <c r="F32" t="s">
        <v>6</v>
      </c>
      <c r="G32" t="s">
        <v>6</v>
      </c>
      <c r="H32" t="s">
        <v>6</v>
      </c>
      <c r="I32" t="s">
        <v>6</v>
      </c>
      <c r="J32" t="s">
        <v>6</v>
      </c>
      <c r="K32" t="s">
        <v>6</v>
      </c>
      <c r="L32" t="s">
        <v>6</v>
      </c>
      <c r="M32" t="s">
        <v>6</v>
      </c>
      <c r="N32" t="s">
        <v>6</v>
      </c>
      <c r="O32" t="s">
        <v>6</v>
      </c>
      <c r="P32" t="s">
        <v>6</v>
      </c>
    </row>
    <row r="33" spans="1:16" ht="15">
      <c r="A33">
        <v>29</v>
      </c>
      <c r="B33">
        <v>26322.02</v>
      </c>
      <c r="C33" t="s">
        <v>6</v>
      </c>
      <c r="D33">
        <v>2849.62</v>
      </c>
      <c r="E33" t="s">
        <v>6</v>
      </c>
      <c r="F33" t="s">
        <v>6</v>
      </c>
      <c r="G33" t="s">
        <v>6</v>
      </c>
      <c r="H33" t="s">
        <v>6</v>
      </c>
      <c r="I33">
        <v>4906.1</v>
      </c>
      <c r="J33" t="s">
        <v>6</v>
      </c>
      <c r="K33">
        <v>6969.96</v>
      </c>
      <c r="L33">
        <v>11190.04</v>
      </c>
      <c r="M33">
        <v>406.3</v>
      </c>
      <c r="N33" t="s">
        <v>6</v>
      </c>
      <c r="O33" t="s">
        <v>6</v>
      </c>
      <c r="P33" t="s">
        <v>6</v>
      </c>
    </row>
    <row r="34" spans="1:16" ht="15">
      <c r="A34">
        <v>30</v>
      </c>
      <c r="B34" t="s">
        <v>6</v>
      </c>
      <c r="C34" t="s">
        <v>6</v>
      </c>
      <c r="D34" t="s">
        <v>6</v>
      </c>
      <c r="E34" t="s">
        <v>6</v>
      </c>
      <c r="F34" t="s">
        <v>6</v>
      </c>
      <c r="G34" t="s">
        <v>6</v>
      </c>
      <c r="H34" t="s">
        <v>6</v>
      </c>
      <c r="I34" t="s">
        <v>6</v>
      </c>
      <c r="J34" t="s">
        <v>6</v>
      </c>
      <c r="K34" t="s">
        <v>6</v>
      </c>
      <c r="L34" t="s">
        <v>6</v>
      </c>
      <c r="M34" t="s">
        <v>6</v>
      </c>
      <c r="N34" t="s">
        <v>6</v>
      </c>
      <c r="O34" t="s">
        <v>6</v>
      </c>
      <c r="P34" t="s">
        <v>6</v>
      </c>
    </row>
    <row r="35" spans="1:16" ht="15">
      <c r="A35">
        <v>31</v>
      </c>
      <c r="B35">
        <v>250762.07</v>
      </c>
      <c r="C35" t="s">
        <v>6</v>
      </c>
      <c r="D35">
        <v>20955.78</v>
      </c>
      <c r="E35">
        <v>3297.56</v>
      </c>
      <c r="F35">
        <v>72652.04</v>
      </c>
      <c r="G35" t="s">
        <v>6</v>
      </c>
      <c r="H35" t="s">
        <v>6</v>
      </c>
      <c r="I35">
        <v>58817.29</v>
      </c>
      <c r="J35" t="s">
        <v>6</v>
      </c>
      <c r="K35">
        <v>45583.77</v>
      </c>
      <c r="L35">
        <v>35436.5</v>
      </c>
      <c r="M35">
        <v>3637.99</v>
      </c>
      <c r="N35">
        <v>7175.92</v>
      </c>
      <c r="O35">
        <v>3205.23</v>
      </c>
      <c r="P35" t="s">
        <v>6</v>
      </c>
    </row>
    <row r="36" spans="1:16" ht="15">
      <c r="A36" t="s">
        <v>9</v>
      </c>
      <c r="B36" t="s">
        <v>6</v>
      </c>
      <c r="C36" t="s">
        <v>6</v>
      </c>
      <c r="D36" t="s">
        <v>6</v>
      </c>
      <c r="E36" t="s">
        <v>6</v>
      </c>
      <c r="F36" t="s">
        <v>6</v>
      </c>
      <c r="G36" t="s">
        <v>6</v>
      </c>
      <c r="H36" t="s">
        <v>6</v>
      </c>
      <c r="I36" t="s">
        <v>6</v>
      </c>
      <c r="J36" t="s">
        <v>6</v>
      </c>
      <c r="K36" t="s">
        <v>6</v>
      </c>
      <c r="L36" t="s">
        <v>6</v>
      </c>
      <c r="M36" t="s">
        <v>6</v>
      </c>
      <c r="N36" t="s">
        <v>6</v>
      </c>
      <c r="O36" t="s">
        <v>6</v>
      </c>
      <c r="P3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1">
      <selection activeCell="D3" sqref="D3"/>
    </sheetView>
  </sheetViews>
  <sheetFormatPr defaultColWidth="9.140625" defaultRowHeight="15"/>
  <cols>
    <col min="1" max="1" width="13.57421875" style="0" bestFit="1" customWidth="1"/>
    <col min="2" max="2" width="14.28125" style="0" bestFit="1" customWidth="1"/>
    <col min="4" max="4" width="13.28125" style="0" bestFit="1" customWidth="1"/>
    <col min="5" max="5" width="14.28125" style="0" bestFit="1" customWidth="1"/>
    <col min="6" max="7" width="13.28125" style="0" bestFit="1" customWidth="1"/>
    <col min="9" max="9" width="14.28125" style="0" bestFit="1" customWidth="1"/>
    <col min="11" max="13" width="13.28125" style="0" bestFit="1" customWidth="1"/>
    <col min="14" max="15" width="11.57421875" style="0" bestFit="1" customWidth="1"/>
    <col min="16" max="16" width="4.57421875" style="0" customWidth="1"/>
    <col min="17" max="17" width="12.00390625" style="0" customWidth="1"/>
  </cols>
  <sheetData>
    <row r="1" spans="2:15" ht="15">
      <c r="B1" t="s">
        <v>0</v>
      </c>
      <c r="C1" t="s">
        <v>1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</row>
    <row r="2" spans="2:15" ht="15">
      <c r="B2" t="s">
        <v>3</v>
      </c>
      <c r="C2" t="s">
        <v>4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ht="15">
      <c r="A3" t="s">
        <v>5</v>
      </c>
      <c r="B3" s="1">
        <f>'base vmt'!B3-'vmt closed'!B3</f>
        <v>-40999</v>
      </c>
      <c r="C3" s="1"/>
      <c r="D3" s="1">
        <f>'base vmt'!D3-'vmt closed'!D3</f>
        <v>-4.7999999998137355</v>
      </c>
      <c r="E3" s="1">
        <f>'base vmt'!E3-'vmt closed'!E3</f>
        <v>7944</v>
      </c>
      <c r="F3" s="1">
        <f>'base vmt'!F3-'vmt closed'!F3</f>
        <v>1323.2999999998137</v>
      </c>
      <c r="G3" s="1">
        <f>'base vmt'!G3-'vmt closed'!G3</f>
        <v>-264</v>
      </c>
      <c r="H3" s="1"/>
      <c r="I3" s="1">
        <f>'base vmt'!I3-'vmt closed'!I3</f>
        <v>-6384</v>
      </c>
      <c r="J3" s="1"/>
      <c r="K3" s="1">
        <f>'base vmt'!K3-'vmt closed'!K3</f>
        <v>7410.699999999255</v>
      </c>
      <c r="L3" s="1">
        <f>'base vmt'!L3-'vmt closed'!L3</f>
        <v>-49028.199999999255</v>
      </c>
      <c r="M3" s="1">
        <f>'base vmt'!M3-'vmt closed'!M3</f>
        <v>-1583.6000000000931</v>
      </c>
      <c r="N3" s="1">
        <f>'base vmt'!N3-'vmt closed'!N3</f>
        <v>-433.7399999999907</v>
      </c>
      <c r="O3" s="1">
        <f>'base vmt'!O3-'vmt closed'!O3</f>
        <v>21</v>
      </c>
    </row>
    <row r="4" spans="1:15" ht="15">
      <c r="A4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>
        <v>1</v>
      </c>
      <c r="B5" s="1">
        <f>'base vmt'!B5-'vmt closed'!B5</f>
        <v>-5906.59999999986</v>
      </c>
      <c r="C5" s="1"/>
      <c r="D5" s="1">
        <f>'base vmt'!D5-'vmt closed'!D5</f>
        <v>-3.6300000000046566</v>
      </c>
      <c r="E5" s="1"/>
      <c r="F5" s="1"/>
      <c r="G5" s="1"/>
      <c r="H5" s="1"/>
      <c r="I5" s="1">
        <f>'base vmt'!I5-'vmt closed'!I5</f>
        <v>-235.89999999996508</v>
      </c>
      <c r="J5" s="1"/>
      <c r="K5" s="1">
        <f>'base vmt'!K5-'vmt closed'!K5</f>
        <v>-4194.25</v>
      </c>
      <c r="L5" s="1">
        <f>'base vmt'!L5-'vmt closed'!L5</f>
        <v>802.0299999999988</v>
      </c>
      <c r="M5" s="1">
        <f>'base vmt'!M5-'vmt closed'!M5</f>
        <v>-2172.9100000000035</v>
      </c>
      <c r="N5" s="1">
        <f>'base vmt'!N5-'vmt closed'!N5</f>
        <v>-101.92000000000553</v>
      </c>
      <c r="O5" s="1"/>
    </row>
    <row r="6" spans="1:15" ht="15">
      <c r="A6">
        <v>2</v>
      </c>
      <c r="B6" s="1">
        <f>'base vmt'!B6-'vmt closed'!B6</f>
        <v>-0.19999999925494194</v>
      </c>
      <c r="C6" s="1"/>
      <c r="D6" s="1">
        <f>'base vmt'!D6-'vmt closed'!D6</f>
        <v>0</v>
      </c>
      <c r="E6" s="1">
        <f>'base vmt'!E6-'vmt closed'!E6</f>
        <v>0</v>
      </c>
      <c r="F6" s="1"/>
      <c r="G6" s="1">
        <f>'base vmt'!G6-'vmt closed'!G6</f>
        <v>0</v>
      </c>
      <c r="H6" s="1"/>
      <c r="I6" s="1">
        <f>'base vmt'!I6-'vmt closed'!I6</f>
        <v>-0.2999999998137355</v>
      </c>
      <c r="J6" s="1"/>
      <c r="K6" s="1">
        <f>'base vmt'!K6-'vmt closed'!K6</f>
        <v>0.31999999994877726</v>
      </c>
      <c r="L6" s="1">
        <f>'base vmt'!L6-'vmt closed'!L6</f>
        <v>-0.5599999999976717</v>
      </c>
      <c r="M6" s="1">
        <f>'base vmt'!M6-'vmt closed'!M6</f>
        <v>0</v>
      </c>
      <c r="N6" s="1">
        <f>'base vmt'!N6-'vmt closed'!N6</f>
        <v>0</v>
      </c>
      <c r="O6" s="1">
        <f>'base vmt'!O6-'vmt closed'!O6</f>
        <v>0.2599999999947613</v>
      </c>
    </row>
    <row r="7" spans="1:15" ht="15">
      <c r="A7">
        <v>3</v>
      </c>
      <c r="B7" s="1">
        <f>'base vmt'!B7-'vmt closed'!B7</f>
        <v>0</v>
      </c>
      <c r="C7" s="1"/>
      <c r="D7" s="1">
        <f>'base vmt'!D7-'vmt closed'!D7</f>
        <v>0</v>
      </c>
      <c r="E7" s="1">
        <f>'base vmt'!E7-'vmt closed'!E7</f>
        <v>0</v>
      </c>
      <c r="F7" s="1"/>
      <c r="G7" s="1"/>
      <c r="H7" s="1"/>
      <c r="I7" s="1">
        <f>'base vmt'!I7-'vmt closed'!I7</f>
        <v>0</v>
      </c>
      <c r="J7" s="1"/>
      <c r="K7" s="1">
        <f>'base vmt'!K7-'vmt closed'!K7</f>
        <v>0</v>
      </c>
      <c r="L7" s="1">
        <f>'base vmt'!L7-'vmt closed'!L7</f>
        <v>0</v>
      </c>
      <c r="M7" s="1">
        <f>'base vmt'!M7-'vmt closed'!M7</f>
        <v>0</v>
      </c>
      <c r="N7" s="1"/>
      <c r="O7" s="1">
        <f>'base vmt'!O7-'vmt closed'!O7</f>
        <v>0</v>
      </c>
    </row>
    <row r="8" spans="1:15" ht="15">
      <c r="A8">
        <v>4</v>
      </c>
      <c r="B8" s="1">
        <f>'base vmt'!B8-'vmt closed'!B8</f>
        <v>0</v>
      </c>
      <c r="C8" s="1"/>
      <c r="D8" s="1">
        <f>'base vmt'!D8-'vmt closed'!D8</f>
        <v>0</v>
      </c>
      <c r="E8" s="1">
        <f>'base vmt'!E8-'vmt closed'!E8</f>
        <v>0</v>
      </c>
      <c r="F8" s="1"/>
      <c r="G8" s="1"/>
      <c r="H8" s="1"/>
      <c r="I8" s="1">
        <f>'base vmt'!I8-'vmt closed'!I8</f>
        <v>0</v>
      </c>
      <c r="J8" s="1"/>
      <c r="K8" s="1">
        <f>'base vmt'!K8-'vmt closed'!K8</f>
        <v>0</v>
      </c>
      <c r="L8" s="1"/>
      <c r="M8" s="1"/>
      <c r="N8" s="1"/>
      <c r="O8" s="1"/>
    </row>
    <row r="9" spans="1:15" ht="15">
      <c r="A9">
        <v>5</v>
      </c>
      <c r="B9" s="1">
        <f>'base vmt'!B9-'vmt closed'!B9</f>
        <v>-340.5</v>
      </c>
      <c r="C9" s="1"/>
      <c r="D9" s="1">
        <f>'base vmt'!D9-'vmt closed'!D9</f>
        <v>-5.46999999997206</v>
      </c>
      <c r="E9" s="1">
        <f>'base vmt'!E9-'vmt closed'!E9</f>
        <v>-14.199999999953434</v>
      </c>
      <c r="F9" s="1">
        <f>'base vmt'!F9-'vmt closed'!F9</f>
        <v>164.79999999981374</v>
      </c>
      <c r="G9" s="1">
        <f>'base vmt'!G9-'vmt closed'!G9</f>
        <v>-213.9100000000326</v>
      </c>
      <c r="H9" s="1"/>
      <c r="I9" s="1">
        <f>'base vmt'!I9-'vmt closed'!I9</f>
        <v>-61.309999999939464</v>
      </c>
      <c r="J9" s="1"/>
      <c r="K9" s="1">
        <f>'base vmt'!K9-'vmt closed'!K9</f>
        <v>52.169999999925494</v>
      </c>
      <c r="L9" s="1">
        <f>'base vmt'!L9-'vmt closed'!L9</f>
        <v>-20.399999999906868</v>
      </c>
      <c r="M9" s="1">
        <f>'base vmt'!M9-'vmt closed'!M9</f>
        <v>-118.0800000000163</v>
      </c>
      <c r="N9" s="1">
        <f>'base vmt'!N9-'vmt closed'!N9</f>
        <v>-113.52999999999884</v>
      </c>
      <c r="O9" s="1">
        <f>'base vmt'!O9-'vmt closed'!O9</f>
        <v>-10.5</v>
      </c>
    </row>
    <row r="10" spans="1:15" ht="15">
      <c r="A10">
        <v>6</v>
      </c>
      <c r="B10" s="1">
        <f>'base vmt'!B10-'vmt closed'!B10</f>
        <v>0</v>
      </c>
      <c r="C10" s="1"/>
      <c r="D10" s="1">
        <f>'base vmt'!D10-'vmt closed'!D10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>
        <v>7</v>
      </c>
      <c r="B11" s="1">
        <f>'base vmt'!B11-'vmt closed'!B11</f>
        <v>23391.320000000065</v>
      </c>
      <c r="C11" s="1"/>
      <c r="D11" s="1">
        <f>'base vmt'!D11-'vmt closed'!D11</f>
        <v>28.210000000006403</v>
      </c>
      <c r="E11" s="1"/>
      <c r="F11" s="1"/>
      <c r="G11" s="1"/>
      <c r="H11" s="1"/>
      <c r="I11" s="1">
        <f>'base vmt'!I11-'vmt closed'!I11</f>
        <v>7175.099999999977</v>
      </c>
      <c r="J11" s="1"/>
      <c r="K11" s="1">
        <f>'base vmt'!K11-'vmt closed'!K11</f>
        <v>51919.080000000016</v>
      </c>
      <c r="L11" s="1">
        <f>'base vmt'!L11-'vmt closed'!L11</f>
        <v>-35723.19</v>
      </c>
      <c r="M11" s="1">
        <f>'base vmt'!M11-'vmt closed'!M11</f>
        <v>-7.879999999999654</v>
      </c>
      <c r="N11" s="1"/>
      <c r="O11" s="1"/>
    </row>
    <row r="12" spans="1:15" ht="15">
      <c r="A12">
        <v>8</v>
      </c>
      <c r="B12" s="1">
        <f>'base vmt'!B12-'vmt closed'!B12</f>
        <v>0</v>
      </c>
      <c r="C12" s="1"/>
      <c r="D12" s="1">
        <f>'base vmt'!D12-'vmt closed'!D12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>
        <v>9</v>
      </c>
      <c r="B13" s="1">
        <f>'base vmt'!B13-'vmt closed'!B13</f>
        <v>-25.700000000186265</v>
      </c>
      <c r="C13" s="1"/>
      <c r="D13" s="1">
        <f>'base vmt'!D13-'vmt closed'!D13</f>
        <v>0</v>
      </c>
      <c r="E13" s="1"/>
      <c r="F13" s="1"/>
      <c r="G13" s="1"/>
      <c r="H13" s="1"/>
      <c r="I13" s="1">
        <f>'base vmt'!I13-'vmt closed'!I13</f>
        <v>-6.819999999948777</v>
      </c>
      <c r="J13" s="1"/>
      <c r="K13" s="1">
        <f>'base vmt'!K13-'vmt closed'!K13</f>
        <v>-9.369999999995343</v>
      </c>
      <c r="L13" s="1">
        <f>'base vmt'!L13-'vmt closed'!L13</f>
        <v>-9.489999999990687</v>
      </c>
      <c r="M13" s="1">
        <f>'base vmt'!M13-'vmt closed'!M13</f>
        <v>0</v>
      </c>
      <c r="N13" s="1"/>
      <c r="O13" s="1"/>
    </row>
    <row r="14" spans="1:15" ht="15">
      <c r="A1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>
        <v>11</v>
      </c>
      <c r="B15" s="1">
        <f>'base vmt'!B15-'vmt closed'!B15</f>
        <v>12051.700000000186</v>
      </c>
      <c r="C15" s="1"/>
      <c r="D15" s="1">
        <f>'base vmt'!D15-'vmt closed'!D15</f>
        <v>-6.9200000000419095</v>
      </c>
      <c r="E15" s="1">
        <f>'base vmt'!E15-'vmt closed'!E15</f>
        <v>2933.5999999998603</v>
      </c>
      <c r="F15" s="1">
        <f>'base vmt'!F15-'vmt closed'!F15</f>
        <v>1146.6799999999348</v>
      </c>
      <c r="G15" s="1">
        <f>'base vmt'!G15-'vmt closed'!G15</f>
        <v>40.340000000000146</v>
      </c>
      <c r="H15" s="1"/>
      <c r="I15" s="1">
        <f>'base vmt'!I15-'vmt closed'!I15</f>
        <v>-736.6700000000419</v>
      </c>
      <c r="J15" s="1"/>
      <c r="K15" s="1">
        <f>'base vmt'!K15-'vmt closed'!K15</f>
        <v>2196.219999999972</v>
      </c>
      <c r="L15" s="1">
        <f>'base vmt'!L15-'vmt closed'!L15</f>
        <v>6318.6699999999255</v>
      </c>
      <c r="M15" s="1">
        <f>'base vmt'!M15-'vmt closed'!M15</f>
        <v>152.97000000000116</v>
      </c>
      <c r="N15" s="1">
        <f>'base vmt'!N15-'vmt closed'!N15</f>
        <v>0</v>
      </c>
      <c r="O15" s="1">
        <f>'base vmt'!O15-'vmt closed'!O15</f>
        <v>6.830000000001746</v>
      </c>
    </row>
    <row r="16" spans="1:15" ht="15">
      <c r="A16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>
        <v>13</v>
      </c>
      <c r="B17" s="1">
        <f>'base vmt'!B17-'vmt closed'!B17</f>
        <v>-36.09999999997672</v>
      </c>
      <c r="C17" s="1"/>
      <c r="D17" s="1">
        <f>'base vmt'!D17-'vmt closed'!D17</f>
        <v>0</v>
      </c>
      <c r="E17" s="1"/>
      <c r="F17" s="1"/>
      <c r="G17" s="1"/>
      <c r="H17" s="1"/>
      <c r="I17" s="1">
        <f>'base vmt'!I17-'vmt closed'!I17</f>
        <v>0</v>
      </c>
      <c r="J17" s="1"/>
      <c r="K17" s="1">
        <f>'base vmt'!K17-'vmt closed'!K17</f>
        <v>-24.079999999987194</v>
      </c>
      <c r="L17" s="1">
        <f>'base vmt'!L17-'vmt closed'!L17</f>
        <v>0</v>
      </c>
      <c r="M17" s="1">
        <f>'base vmt'!M17-'vmt closed'!M17</f>
        <v>-12.019999999996799</v>
      </c>
      <c r="N17" s="1"/>
      <c r="O17" s="1"/>
    </row>
    <row r="18" spans="1:15" ht="15">
      <c r="A18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>
        <v>15</v>
      </c>
      <c r="B19" s="1">
        <f>'base vmt'!B19-'vmt closed'!B19</f>
        <v>453.39999999990687</v>
      </c>
      <c r="C19" s="1"/>
      <c r="D19" s="1">
        <f>'base vmt'!D19-'vmt closed'!D19</f>
        <v>-0.09999999999126885</v>
      </c>
      <c r="E19" s="1"/>
      <c r="F19" s="1"/>
      <c r="G19" s="1"/>
      <c r="H19" s="1"/>
      <c r="I19" s="1">
        <f>'base vmt'!I19-'vmt closed'!I19</f>
        <v>8.279999999969732</v>
      </c>
      <c r="J19" s="1"/>
      <c r="K19" s="1">
        <f>'base vmt'!K19-'vmt closed'!K19</f>
        <v>84.86999999999534</v>
      </c>
      <c r="L19" s="1">
        <f>'base vmt'!L19-'vmt closed'!L19</f>
        <v>90.50999999998021</v>
      </c>
      <c r="M19" s="1">
        <f>'base vmt'!M19-'vmt closed'!M19</f>
        <v>269.88000000000466</v>
      </c>
      <c r="N19" s="1"/>
      <c r="O19" s="1"/>
    </row>
    <row r="20" spans="1:15" ht="15">
      <c r="A20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>
        <v>17</v>
      </c>
      <c r="B21" s="1">
        <f>'base vmt'!B21-'vmt closed'!B21</f>
        <v>-51500.69999999995</v>
      </c>
      <c r="C21" s="1"/>
      <c r="D21" s="1">
        <f>'base vmt'!D21-'vmt closed'!D21</f>
        <v>0</v>
      </c>
      <c r="E21" s="1"/>
      <c r="F21" s="1"/>
      <c r="G21" s="1"/>
      <c r="H21" s="1"/>
      <c r="I21" s="1">
        <f>'base vmt'!I21-'vmt closed'!I21</f>
        <v>-10446.44000000006</v>
      </c>
      <c r="J21" s="1"/>
      <c r="K21" s="1">
        <f>'base vmt'!K21-'vmt closed'!K21</f>
        <v>-14203.599999999977</v>
      </c>
      <c r="L21" s="1">
        <f>'base vmt'!L21-'vmt closed'!L21</f>
        <v>-26874.310000000056</v>
      </c>
      <c r="M21" s="1">
        <f>'base vmt'!M21-'vmt closed'!M21</f>
        <v>23.64999999999418</v>
      </c>
      <c r="N21" s="1"/>
      <c r="O21" s="1"/>
    </row>
    <row r="22" spans="1:15" ht="15">
      <c r="A22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>
        <v>19</v>
      </c>
      <c r="B23" s="1">
        <f>'base vmt'!B23-'vmt closed'!B23</f>
        <v>2042.3999999994412</v>
      </c>
      <c r="C23" s="1"/>
      <c r="D23" s="1">
        <f>'base vmt'!D23-'vmt closed'!D23</f>
        <v>0</v>
      </c>
      <c r="E23" s="1">
        <f>'base vmt'!E23-'vmt closed'!E23</f>
        <v>2715.9000000003725</v>
      </c>
      <c r="F23" s="1"/>
      <c r="G23" s="1"/>
      <c r="H23" s="1"/>
      <c r="I23" s="1">
        <f>'base vmt'!I23-'vmt closed'!I23</f>
        <v>-6.570000000006985</v>
      </c>
      <c r="J23" s="1"/>
      <c r="K23" s="1">
        <f>'base vmt'!K23-'vmt closed'!K23</f>
        <v>-722.890000000014</v>
      </c>
      <c r="L23" s="1">
        <f>'base vmt'!L23-'vmt closed'!L23</f>
        <v>70.15000000002328</v>
      </c>
      <c r="M23" s="1">
        <f>'base vmt'!M23-'vmt closed'!M23</f>
        <v>0</v>
      </c>
      <c r="N23" s="1">
        <f>'base vmt'!N23-'vmt closed'!N23</f>
        <v>0</v>
      </c>
      <c r="O23" s="1">
        <f>'base vmt'!O23-'vmt closed'!O23</f>
        <v>-14.109999999998763</v>
      </c>
    </row>
    <row r="24" spans="1:15" ht="15">
      <c r="A24">
        <v>20</v>
      </c>
      <c r="B24" s="1">
        <f>'base vmt'!B24-'vmt closed'!B24</f>
        <v>-2660.1999999999534</v>
      </c>
      <c r="C24" s="1"/>
      <c r="D24" s="1">
        <f>'base vmt'!D24-'vmt closed'!D24</f>
        <v>-16.079999999987194</v>
      </c>
      <c r="E24" s="1"/>
      <c r="F24" s="1">
        <f>'base vmt'!F24-'vmt closed'!F24</f>
        <v>150.62999999994645</v>
      </c>
      <c r="G24" s="1"/>
      <c r="H24" s="1"/>
      <c r="I24" s="1">
        <f>'base vmt'!I24-'vmt closed'!I24</f>
        <v>-2129.2099999999627</v>
      </c>
      <c r="J24" s="1"/>
      <c r="K24" s="1">
        <f>'base vmt'!K24-'vmt closed'!K24</f>
        <v>-454.179999999993</v>
      </c>
      <c r="L24" s="1">
        <f>'base vmt'!L24-'vmt closed'!L24</f>
        <v>-76.34000000002561</v>
      </c>
      <c r="M24" s="1">
        <f>'base vmt'!M24-'vmt closed'!M24</f>
        <v>-64.65999999999985</v>
      </c>
      <c r="N24" s="1">
        <f>'base vmt'!N24-'vmt closed'!N24</f>
        <v>-66.77999999999884</v>
      </c>
      <c r="O24" s="1">
        <f>'base vmt'!O24-'vmt closed'!O24</f>
        <v>-3.639999999999418</v>
      </c>
    </row>
    <row r="25" spans="1:15" ht="15">
      <c r="A25">
        <v>21</v>
      </c>
      <c r="B25" s="1">
        <f>'base vmt'!B25-'vmt closed'!B25</f>
        <v>-2176.8800000000047</v>
      </c>
      <c r="C25" s="1"/>
      <c r="D25" s="1">
        <f>'base vmt'!D25-'vmt closed'!D25</f>
        <v>0</v>
      </c>
      <c r="E25" s="1"/>
      <c r="F25" s="1"/>
      <c r="G25" s="1"/>
      <c r="H25" s="1"/>
      <c r="I25" s="1"/>
      <c r="J25" s="1"/>
      <c r="K25" s="1">
        <f>'base vmt'!K25-'vmt closed'!K25</f>
        <v>-1699.7099999999627</v>
      </c>
      <c r="L25" s="1">
        <f>'base vmt'!L25-'vmt closed'!L25</f>
        <v>-477.1699999999837</v>
      </c>
      <c r="M25" s="1">
        <f>'base vmt'!M25-'vmt closed'!M25</f>
        <v>0</v>
      </c>
      <c r="N25" s="1"/>
      <c r="O25" s="1"/>
    </row>
    <row r="26" spans="1:15" ht="15">
      <c r="A26">
        <v>22</v>
      </c>
      <c r="B26" s="1">
        <f>'base vmt'!B26-'vmt closed'!B26</f>
        <v>665</v>
      </c>
      <c r="C26" s="1"/>
      <c r="D26" s="1">
        <f>'base vmt'!D26-'vmt closed'!D26</f>
        <v>0</v>
      </c>
      <c r="E26" s="1">
        <f>'base vmt'!E26-'vmt closed'!E26</f>
        <v>667.4799999999814</v>
      </c>
      <c r="F26" s="1"/>
      <c r="G26" s="1"/>
      <c r="H26" s="1"/>
      <c r="I26" s="1">
        <f>'base vmt'!I26-'vmt closed'!I26</f>
        <v>-1.849999999976717</v>
      </c>
      <c r="J26" s="1"/>
      <c r="K26" s="1">
        <f>'base vmt'!K26-'vmt closed'!K26</f>
        <v>0.20000000001164153</v>
      </c>
      <c r="L26" s="1">
        <f>'base vmt'!L26-'vmt closed'!L26</f>
        <v>-0.20999999999185093</v>
      </c>
      <c r="M26" s="1"/>
      <c r="N26" s="1"/>
      <c r="O26" s="1">
        <f>'base vmt'!O26-'vmt closed'!O26</f>
        <v>-0.6500000000014552</v>
      </c>
    </row>
    <row r="27" spans="1:15" ht="15">
      <c r="A27">
        <v>23</v>
      </c>
      <c r="B27" s="1">
        <f>'base vmt'!B27-'vmt closed'!B27</f>
        <v>344.29999999981374</v>
      </c>
      <c r="C27" s="1"/>
      <c r="D27" s="1">
        <f>'base vmt'!D27-'vmt closed'!D27</f>
        <v>0</v>
      </c>
      <c r="E27" s="1">
        <f>'base vmt'!E27-'vmt closed'!E27</f>
        <v>1218.4000000001397</v>
      </c>
      <c r="F27" s="1"/>
      <c r="G27" s="1">
        <f>'base vmt'!G27-'vmt closed'!G27</f>
        <v>-91.41000000000349</v>
      </c>
      <c r="H27" s="1"/>
      <c r="I27" s="1">
        <f>'base vmt'!I27-'vmt closed'!I27</f>
        <v>-737.859999999986</v>
      </c>
      <c r="J27" s="1"/>
      <c r="K27" s="1">
        <f>'base vmt'!K27-'vmt closed'!K27</f>
        <v>-0.1499999999996362</v>
      </c>
      <c r="L27" s="1">
        <f>'base vmt'!L27-'vmt closed'!L27</f>
        <v>-276.2700000000186</v>
      </c>
      <c r="M27" s="1">
        <f>'base vmt'!M27-'vmt closed'!M27</f>
        <v>346.89000000000306</v>
      </c>
      <c r="N27" s="1">
        <f>'base vmt'!N27-'vmt closed'!N27</f>
        <v>-139.33000000000175</v>
      </c>
      <c r="O27" s="1">
        <f>'base vmt'!O27-'vmt closed'!O27</f>
        <v>24.05999999999949</v>
      </c>
    </row>
    <row r="28" spans="1:15" ht="15">
      <c r="A28">
        <v>24</v>
      </c>
      <c r="B28" s="1">
        <f>'base vmt'!B28-'vmt closed'!B28</f>
        <v>36</v>
      </c>
      <c r="C28" s="1"/>
      <c r="D28" s="1">
        <f>'base vmt'!D28-'vmt closed'!D28</f>
        <v>-0.860000000015134</v>
      </c>
      <c r="E28" s="1">
        <f>'base vmt'!E28-'vmt closed'!E28</f>
        <v>5.839999999967404</v>
      </c>
      <c r="F28" s="1">
        <f>'base vmt'!F28-'vmt closed'!F28</f>
        <v>27.770000000018626</v>
      </c>
      <c r="G28" s="1">
        <f>'base vmt'!G28-'vmt closed'!G28</f>
        <v>0.9700000000011642</v>
      </c>
      <c r="H28" s="1"/>
      <c r="I28" s="1">
        <f>'base vmt'!I28-'vmt closed'!I28</f>
        <v>9.520000000018626</v>
      </c>
      <c r="J28" s="1"/>
      <c r="K28" s="1">
        <f>'base vmt'!K28-'vmt closed'!K28</f>
        <v>-4.089999999967404</v>
      </c>
      <c r="L28" s="1">
        <f>'base vmt'!L28-'vmt closed'!L28</f>
        <v>-2.129999999975553</v>
      </c>
      <c r="M28" s="1">
        <f>'base vmt'!M28-'vmt closed'!M28</f>
        <v>-0.6200000000008004</v>
      </c>
      <c r="N28" s="1">
        <f>'base vmt'!N28-'vmt closed'!N28</f>
        <v>-0.7400000000052387</v>
      </c>
      <c r="O28" s="1">
        <f>'base vmt'!O28-'vmt closed'!O28</f>
        <v>0.31000000000494765</v>
      </c>
    </row>
    <row r="29" spans="1:15" ht="15">
      <c r="A29">
        <v>25</v>
      </c>
      <c r="B29" s="1">
        <f>'base vmt'!B29-'vmt closed'!B29</f>
        <v>-17189.19999999972</v>
      </c>
      <c r="C29" s="1"/>
      <c r="D29" s="1">
        <f>'base vmt'!D29-'vmt closed'!D29</f>
        <v>0</v>
      </c>
      <c r="E29" s="1">
        <f>'base vmt'!E29-'vmt closed'!E29</f>
        <v>416.70999999996275</v>
      </c>
      <c r="F29" s="1"/>
      <c r="G29" s="1"/>
      <c r="H29" s="1"/>
      <c r="I29" s="1">
        <f>'base vmt'!I29-'vmt closed'!I29</f>
        <v>777.609999999986</v>
      </c>
      <c r="J29" s="1"/>
      <c r="K29" s="1">
        <f>'base vmt'!K29-'vmt closed'!K29</f>
        <v>-25579.75</v>
      </c>
      <c r="L29" s="1">
        <f>'base vmt'!L29-'vmt closed'!L29</f>
        <v>7169.919999999984</v>
      </c>
      <c r="M29" s="1">
        <f>'base vmt'!M29-'vmt closed'!M29</f>
        <v>6.020000000000437</v>
      </c>
      <c r="N29" s="1"/>
      <c r="O29" s="1">
        <f>'base vmt'!O29-'vmt closed'!O29</f>
        <v>20.270000000000437</v>
      </c>
    </row>
    <row r="30" spans="1:15" ht="15">
      <c r="A30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>
        <v>27</v>
      </c>
      <c r="B31" s="1">
        <f>'base vmt'!B31-'vmt closed'!B31</f>
        <v>-103.5999999998603</v>
      </c>
      <c r="C31" s="1"/>
      <c r="D31" s="1">
        <f>'base vmt'!D31-'vmt closed'!D31</f>
        <v>0</v>
      </c>
      <c r="E31" s="1">
        <f>'base vmt'!E31-'vmt closed'!E31</f>
        <v>0</v>
      </c>
      <c r="F31" s="1"/>
      <c r="G31" s="1"/>
      <c r="H31" s="1"/>
      <c r="I31" s="1">
        <f>'base vmt'!I31-'vmt closed'!I31</f>
        <v>-133.14000000001397</v>
      </c>
      <c r="J31" s="1"/>
      <c r="K31" s="1"/>
      <c r="L31" s="1">
        <f>'base vmt'!L31-'vmt closed'!L31</f>
        <v>32.77999999996973</v>
      </c>
      <c r="M31" s="1">
        <f>'base vmt'!M31-'vmt closed'!M31</f>
        <v>-3.25</v>
      </c>
      <c r="N31" s="1"/>
      <c r="O31" s="1"/>
    </row>
    <row r="32" spans="1:15" ht="15">
      <c r="A32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>
        <v>29</v>
      </c>
      <c r="B33" s="1">
        <f>'base vmt'!B33-'vmt closed'!B33</f>
        <v>0</v>
      </c>
      <c r="C33" s="1"/>
      <c r="D33" s="1">
        <f>'base vmt'!D33-'vmt closed'!D33</f>
        <v>0</v>
      </c>
      <c r="E33" s="1"/>
      <c r="F33" s="1"/>
      <c r="G33" s="1"/>
      <c r="H33" s="1"/>
      <c r="I33" s="1">
        <f>'base vmt'!I33-'vmt closed'!I33</f>
        <v>0</v>
      </c>
      <c r="J33" s="1"/>
      <c r="K33" s="1">
        <f>'base vmt'!K33-'vmt closed'!K33</f>
        <v>0</v>
      </c>
      <c r="L33" s="1">
        <f>'base vmt'!L33-'vmt closed'!L33</f>
        <v>0</v>
      </c>
      <c r="M33" s="1">
        <f>'base vmt'!M33-'vmt closed'!M33</f>
        <v>0</v>
      </c>
      <c r="N33" s="1"/>
      <c r="O33" s="1"/>
    </row>
    <row r="34" spans="1:15" ht="15">
      <c r="A34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>
        <v>31</v>
      </c>
      <c r="B35" s="1">
        <f>'base vmt'!B35-'vmt closed'!B35</f>
        <v>-43.399999998509884</v>
      </c>
      <c r="C35" s="1"/>
      <c r="D35" s="1">
        <f>'base vmt'!D35-'vmt closed'!D35</f>
        <v>0</v>
      </c>
      <c r="E35" s="1">
        <f>'base vmt'!E35-'vmt closed'!E35</f>
        <v>0</v>
      </c>
      <c r="F35" s="1">
        <f>'base vmt'!F35-'vmt closed'!F35</f>
        <v>-166.39999999990687</v>
      </c>
      <c r="G35" s="1"/>
      <c r="H35" s="1"/>
      <c r="I35" s="1">
        <f>'base vmt'!I35-'vmt closed'!I35</f>
        <v>142.0999999998603</v>
      </c>
      <c r="J35" s="1"/>
      <c r="K35" s="1">
        <f>'base vmt'!K35-'vmt closed'!K35</f>
        <v>49.9000000001397</v>
      </c>
      <c r="L35" s="1">
        <f>'base vmt'!L35-'vmt closed'!L35</f>
        <v>-52.10000000009313</v>
      </c>
      <c r="M35" s="1">
        <f>'base vmt'!M35-'vmt closed'!M35</f>
        <v>-3.6000000000058208</v>
      </c>
      <c r="N35" s="1">
        <f>'base vmt'!N35-'vmt closed'!N35</f>
        <v>-11.440000000002328</v>
      </c>
      <c r="O35" s="1">
        <f>'base vmt'!O35-'vmt closed'!O35</f>
        <v>-1.8299999999944703</v>
      </c>
    </row>
    <row r="36" spans="2:15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3.57421875" style="0" bestFit="1" customWidth="1"/>
    <col min="2" max="2" width="14.28125" style="0" bestFit="1" customWidth="1"/>
    <col min="4" max="4" width="13.28125" style="0" bestFit="1" customWidth="1"/>
    <col min="5" max="5" width="14.28125" style="0" bestFit="1" customWidth="1"/>
    <col min="6" max="7" width="13.28125" style="0" bestFit="1" customWidth="1"/>
    <col min="9" max="9" width="14.28125" style="0" bestFit="1" customWidth="1"/>
    <col min="11" max="13" width="13.28125" style="0" bestFit="1" customWidth="1"/>
    <col min="14" max="15" width="11.57421875" style="0" bestFit="1" customWidth="1"/>
    <col min="16" max="16" width="4.57421875" style="0" customWidth="1"/>
  </cols>
  <sheetData>
    <row r="1" spans="2:15" ht="15">
      <c r="B1" t="s">
        <v>0</v>
      </c>
      <c r="C1" t="s">
        <v>7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</row>
    <row r="2" spans="2:15" ht="15">
      <c r="B2" t="s">
        <v>3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ht="15">
      <c r="A3" t="s">
        <v>5</v>
      </c>
      <c r="B3" s="1">
        <f>'base open vht'!B3-'vht closed'!B3</f>
        <v>-1237.8999999999069</v>
      </c>
      <c r="C3" s="1"/>
      <c r="D3" s="1">
        <f>'base open vht'!D3-'vht closed'!D3</f>
        <v>-0.1900000000023283</v>
      </c>
      <c r="E3" s="1">
        <f>'base open vht'!E3-'vht closed'!E3</f>
        <v>192.6600000000035</v>
      </c>
      <c r="F3" s="1">
        <f>'base open vht'!F3-'vht closed'!F3</f>
        <v>26.380000000004657</v>
      </c>
      <c r="G3" s="1">
        <f>'base open vht'!G3-'vht closed'!G3</f>
        <v>-5.360000000000582</v>
      </c>
      <c r="H3" s="1"/>
      <c r="I3" s="1">
        <f>'base open vht'!I3-'vht closed'!I3</f>
        <v>-223.7599999999511</v>
      </c>
      <c r="J3" s="1"/>
      <c r="K3" s="1">
        <f>'base open vht'!K3-'vht closed'!K3</f>
        <v>-8.299999999988358</v>
      </c>
      <c r="L3" s="1">
        <f>'base open vht'!L3-'vht closed'!L3</f>
        <v>-1167.4700000000012</v>
      </c>
      <c r="M3" s="1">
        <f>'base open vht'!M3-'vht closed'!M3</f>
        <v>-40.13999999999942</v>
      </c>
      <c r="N3" s="1">
        <f>'base open vht'!N3-'vht closed'!N3</f>
        <v>-12.530000000002474</v>
      </c>
      <c r="O3" s="1">
        <f>'base open vht'!O3-'vht closed'!O3</f>
        <v>0.8499999999985448</v>
      </c>
    </row>
    <row r="4" spans="1:15" ht="15">
      <c r="A4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>
        <v>1</v>
      </c>
      <c r="B5" s="1">
        <f>'base open vht'!B5-'vht closed'!B5</f>
        <v>-175.94000000000233</v>
      </c>
      <c r="C5" s="1"/>
      <c r="D5" s="1">
        <f>'base open vht'!D5-'vht closed'!D5</f>
        <v>-0.1499999999996362</v>
      </c>
      <c r="E5" s="1"/>
      <c r="F5" s="1"/>
      <c r="G5" s="1"/>
      <c r="H5" s="1"/>
      <c r="I5" s="1">
        <f>'base open vht'!I5-'vht closed'!I5</f>
        <v>-30.780000000000655</v>
      </c>
      <c r="J5" s="1"/>
      <c r="K5" s="1">
        <f>'base open vht'!K5-'vht closed'!K5</f>
        <v>-108.29000000000087</v>
      </c>
      <c r="L5" s="1">
        <f>'base open vht'!L5-'vht closed'!L5</f>
        <v>22.909999999999854</v>
      </c>
      <c r="M5" s="1">
        <f>'base open vht'!M5-'vht closed'!M5</f>
        <v>-56.409999999999854</v>
      </c>
      <c r="N5" s="1">
        <f>'base open vht'!N5-'vht closed'!N5</f>
        <v>-3.230000000000018</v>
      </c>
      <c r="O5" s="1"/>
    </row>
    <row r="6" spans="1:15" ht="15">
      <c r="A6">
        <v>2</v>
      </c>
      <c r="B6" s="1">
        <f>'base open vht'!B6-'vht closed'!B6</f>
        <v>0.01999999998952262</v>
      </c>
      <c r="C6" s="1"/>
      <c r="D6" s="1">
        <f>'base open vht'!D6-'vht closed'!D6</f>
        <v>0</v>
      </c>
      <c r="E6" s="1">
        <f>'base open vht'!E6-'vht closed'!E6</f>
        <v>0</v>
      </c>
      <c r="F6" s="1"/>
      <c r="G6" s="1">
        <f>'base open vht'!G6-'vht closed'!G6</f>
        <v>0</v>
      </c>
      <c r="H6" s="1"/>
      <c r="I6" s="1">
        <f>'base open vht'!I6-'vht closed'!I6</f>
        <v>-0.010000000002037268</v>
      </c>
      <c r="J6" s="1"/>
      <c r="K6" s="1">
        <f>'base open vht'!K6-'vht closed'!K6</f>
        <v>0.020000000000436557</v>
      </c>
      <c r="L6" s="1">
        <f>'base open vht'!L6-'vht closed'!L6</f>
        <v>-0.010000000000218279</v>
      </c>
      <c r="M6" s="1">
        <f>'base open vht'!M6-'vht closed'!M6</f>
        <v>0</v>
      </c>
      <c r="N6" s="1">
        <f>'base open vht'!N6-'vht closed'!N6</f>
        <v>0</v>
      </c>
      <c r="O6" s="1">
        <f>'base open vht'!O6-'vht closed'!O6</f>
        <v>0.019999999999527063</v>
      </c>
    </row>
    <row r="7" spans="1:15" ht="15">
      <c r="A7">
        <v>3</v>
      </c>
      <c r="B7" s="1">
        <f>'base open vht'!B7-'vht closed'!B7</f>
        <v>0</v>
      </c>
      <c r="C7" s="1"/>
      <c r="D7" s="1">
        <f>'base open vht'!D7-'vht closed'!D7</f>
        <v>0</v>
      </c>
      <c r="E7" s="1">
        <f>'base open vht'!E7-'vht closed'!E7</f>
        <v>0</v>
      </c>
      <c r="F7" s="1"/>
      <c r="G7" s="1"/>
      <c r="H7" s="1"/>
      <c r="I7" s="1">
        <f>'base open vht'!I7-'vht closed'!I7</f>
        <v>0</v>
      </c>
      <c r="J7" s="1"/>
      <c r="K7" s="1">
        <f>'base open vht'!K7-'vht closed'!K7</f>
        <v>0</v>
      </c>
      <c r="L7" s="1">
        <f>'base open vht'!L7-'vht closed'!L7</f>
        <v>0</v>
      </c>
      <c r="M7" s="1">
        <f>'base open vht'!M7-'vht closed'!M7</f>
        <v>0</v>
      </c>
      <c r="N7" s="1"/>
      <c r="O7" s="1">
        <f>'base open vht'!O7-'vht closed'!O7</f>
        <v>0</v>
      </c>
    </row>
    <row r="8" spans="1:15" ht="15">
      <c r="A8">
        <v>4</v>
      </c>
      <c r="B8" s="1">
        <f>'base open vht'!B8-'vht closed'!B8</f>
        <v>0</v>
      </c>
      <c r="C8" s="1"/>
      <c r="D8" s="1">
        <f>'base open vht'!D8-'vht closed'!D8</f>
        <v>0</v>
      </c>
      <c r="E8" s="1">
        <f>'base open vht'!E8-'vht closed'!E8</f>
        <v>0</v>
      </c>
      <c r="F8" s="1"/>
      <c r="G8" s="1"/>
      <c r="H8" s="1"/>
      <c r="I8" s="1">
        <f>'base open vht'!I8-'vht closed'!I8</f>
        <v>0</v>
      </c>
      <c r="J8" s="1"/>
      <c r="K8" s="1">
        <f>'base open vht'!K8-'vht closed'!K8</f>
        <v>0</v>
      </c>
      <c r="L8" s="1"/>
      <c r="M8" s="1"/>
      <c r="N8" s="1"/>
      <c r="O8" s="1"/>
    </row>
    <row r="9" spans="1:15" ht="15">
      <c r="A9">
        <v>5</v>
      </c>
      <c r="B9" s="1">
        <f>'base open vht'!B9-'vht closed'!B9</f>
        <v>-7.75</v>
      </c>
      <c r="C9" s="1"/>
      <c r="D9" s="1">
        <f>'base open vht'!D9-'vht closed'!D9</f>
        <v>-0.21000000000276486</v>
      </c>
      <c r="E9" s="1">
        <f>'base open vht'!E9-'vht closed'!E9</f>
        <v>-0.41000000000349246</v>
      </c>
      <c r="F9" s="1">
        <f>'base open vht'!F9-'vht closed'!F9</f>
        <v>5.270000000000437</v>
      </c>
      <c r="G9" s="1">
        <f>'base open vht'!G9-'vht closed'!G9</f>
        <v>-4.269999999999527</v>
      </c>
      <c r="H9" s="1"/>
      <c r="I9" s="1">
        <f>'base open vht'!I9-'vht closed'!I9</f>
        <v>-6.260000000002037</v>
      </c>
      <c r="J9" s="1"/>
      <c r="K9" s="1">
        <f>'base open vht'!K9-'vht closed'!K9</f>
        <v>6.769999999996799</v>
      </c>
      <c r="L9" s="1">
        <f>'base open vht'!L9-'vht closed'!L9</f>
        <v>-0.5400000000008731</v>
      </c>
      <c r="M9" s="1">
        <f>'base open vht'!M9-'vht closed'!M9</f>
        <v>-2.800000000000182</v>
      </c>
      <c r="N9" s="1">
        <f>'base open vht'!N9-'vht closed'!N9</f>
        <v>-4.75</v>
      </c>
      <c r="O9" s="1">
        <f>'base open vht'!O9-'vht closed'!O9</f>
        <v>-0.5099999999997635</v>
      </c>
    </row>
    <row r="10" spans="1:15" ht="15">
      <c r="A10">
        <v>6</v>
      </c>
      <c r="B10" s="1">
        <f>'base open vht'!B10-'vht closed'!B10</f>
        <v>0</v>
      </c>
      <c r="C10" s="1"/>
      <c r="D10" s="1">
        <f>'base open vht'!D10-'vht closed'!D10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>
        <v>7</v>
      </c>
      <c r="B11" s="1">
        <f>'base open vht'!B11-'vht closed'!B11</f>
        <v>429</v>
      </c>
      <c r="C11" s="1"/>
      <c r="D11" s="1">
        <f>'base open vht'!D11-'vht closed'!D11</f>
        <v>1.1300000000001091</v>
      </c>
      <c r="E11" s="1"/>
      <c r="F11" s="1"/>
      <c r="G11" s="1"/>
      <c r="H11" s="1"/>
      <c r="I11" s="1">
        <f>'base open vht'!I11-'vht closed'!I11</f>
        <v>177.82999999999993</v>
      </c>
      <c r="J11" s="1"/>
      <c r="K11" s="1">
        <f>'base open vht'!K11-'vht closed'!K11</f>
        <v>1102.250000000001</v>
      </c>
      <c r="L11" s="1">
        <f>'base open vht'!L11-'vht closed'!L11</f>
        <v>-852.04</v>
      </c>
      <c r="M11" s="1">
        <f>'base open vht'!M11-'vht closed'!M11</f>
        <v>-0.1799999999999926</v>
      </c>
      <c r="N11" s="1"/>
      <c r="O11" s="1"/>
    </row>
    <row r="12" spans="1:15" ht="15">
      <c r="A12">
        <v>8</v>
      </c>
      <c r="B12" s="1">
        <f>'base open vht'!B12-'vht closed'!B12</f>
        <v>0</v>
      </c>
      <c r="C12" s="1"/>
      <c r="D12" s="1">
        <f>'base open vht'!D12-'vht closed'!D12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>
        <v>9</v>
      </c>
      <c r="B13" s="1">
        <f>'base open vht'!B13-'vht closed'!B13</f>
        <v>-0.5900000000037835</v>
      </c>
      <c r="C13" s="1"/>
      <c r="D13" s="1">
        <f>'base open vht'!D13-'vht closed'!D13</f>
        <v>0</v>
      </c>
      <c r="E13" s="1"/>
      <c r="F13" s="1"/>
      <c r="G13" s="1"/>
      <c r="H13" s="1"/>
      <c r="I13" s="1">
        <f>'base open vht'!I13-'vht closed'!I13</f>
        <v>-0.15999999999985448</v>
      </c>
      <c r="J13" s="1"/>
      <c r="K13" s="1">
        <f>'base open vht'!K13-'vht closed'!K13</f>
        <v>-0.21000000000094587</v>
      </c>
      <c r="L13" s="1">
        <f>'base open vht'!L13-'vht closed'!L13</f>
        <v>-0.22000000000116415</v>
      </c>
      <c r="M13" s="1">
        <f>'base open vht'!M13-'vht closed'!M13</f>
        <v>0</v>
      </c>
      <c r="N13" s="1"/>
      <c r="O13" s="1"/>
    </row>
    <row r="14" spans="1:15" ht="15">
      <c r="A1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>
        <v>11</v>
      </c>
      <c r="B15" s="1">
        <f>'base open vht'!B15-'vht closed'!B15</f>
        <v>313.06999999999243</v>
      </c>
      <c r="C15" s="1"/>
      <c r="D15" s="1">
        <f>'base open vht'!D15-'vht closed'!D15</f>
        <v>-0.28000000000065484</v>
      </c>
      <c r="E15" s="1">
        <f>'base open vht'!E15-'vht closed'!E15</f>
        <v>78.29000000000087</v>
      </c>
      <c r="F15" s="1">
        <f>'base open vht'!F15-'vht closed'!F15</f>
        <v>30.81999999999971</v>
      </c>
      <c r="G15" s="1">
        <f>'base open vht'!G15-'vht closed'!G15</f>
        <v>0.7400000000000091</v>
      </c>
      <c r="H15" s="1"/>
      <c r="I15" s="1">
        <f>'base open vht'!I15-'vht closed'!I15</f>
        <v>-10.239999999999782</v>
      </c>
      <c r="J15" s="1"/>
      <c r="K15" s="1">
        <f>'base open vht'!K15-'vht closed'!K15</f>
        <v>47.93000000000029</v>
      </c>
      <c r="L15" s="1">
        <f>'base open vht'!L15-'vht closed'!L15</f>
        <v>161.84000000000015</v>
      </c>
      <c r="M15" s="1">
        <f>'base open vht'!M15-'vht closed'!M15</f>
        <v>3.689999999999941</v>
      </c>
      <c r="N15" s="1">
        <f>'base open vht'!N15-'vht closed'!N15</f>
        <v>0</v>
      </c>
      <c r="O15" s="1">
        <f>'base open vht'!O15-'vht closed'!O15</f>
        <v>0.2799999999999727</v>
      </c>
    </row>
    <row r="16" spans="1:15" ht="15">
      <c r="A16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>
        <v>13</v>
      </c>
      <c r="B17" s="1">
        <f>'base open vht'!B17-'vht closed'!B17</f>
        <v>-0.819999999999709</v>
      </c>
      <c r="C17" s="1"/>
      <c r="D17" s="1">
        <f>'base open vht'!D17-'vht closed'!D17</f>
        <v>0</v>
      </c>
      <c r="E17" s="1"/>
      <c r="F17" s="1"/>
      <c r="G17" s="1"/>
      <c r="H17" s="1"/>
      <c r="I17" s="1">
        <f>'base open vht'!I17-'vht closed'!I17</f>
        <v>0</v>
      </c>
      <c r="J17" s="1"/>
      <c r="K17" s="1">
        <f>'base open vht'!K17-'vht closed'!K17</f>
        <v>-0.5599999999999454</v>
      </c>
      <c r="L17" s="1">
        <f>'base open vht'!L17-'vht closed'!L17</f>
        <v>0</v>
      </c>
      <c r="M17" s="1">
        <f>'base open vht'!M17-'vht closed'!M17</f>
        <v>-0.25</v>
      </c>
      <c r="N17" s="1"/>
      <c r="O17" s="1"/>
    </row>
    <row r="18" spans="1:15" ht="15">
      <c r="A18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>
        <v>15</v>
      </c>
      <c r="B19" s="1">
        <f>'base open vht'!B19-'vht closed'!B19</f>
        <v>11.239999999997963</v>
      </c>
      <c r="C19" s="1"/>
      <c r="D19" s="1">
        <f>'base open vht'!D19-'vht closed'!D19</f>
        <v>0</v>
      </c>
      <c r="E19" s="1"/>
      <c r="F19" s="1"/>
      <c r="G19" s="1"/>
      <c r="H19" s="1"/>
      <c r="I19" s="1">
        <f>'base open vht'!I19-'vht closed'!I19</f>
        <v>0.22999999999956344</v>
      </c>
      <c r="J19" s="1"/>
      <c r="K19" s="1">
        <f>'base open vht'!K19-'vht closed'!K19</f>
        <v>2.019999999999527</v>
      </c>
      <c r="L19" s="1">
        <f>'base open vht'!L19-'vht closed'!L19</f>
        <v>2.1900000000005093</v>
      </c>
      <c r="M19" s="1">
        <f>'base open vht'!M19-'vht closed'!M19</f>
        <v>6.809999999999945</v>
      </c>
      <c r="N19" s="1"/>
      <c r="O19" s="1"/>
    </row>
    <row r="20" spans="1:15" ht="15">
      <c r="A20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>
        <v>17</v>
      </c>
      <c r="B21" s="1">
        <f>'base open vht'!B21-'vht closed'!B21</f>
        <v>-1258</v>
      </c>
      <c r="C21" s="1"/>
      <c r="D21" s="1">
        <f>'base open vht'!D21-'vht closed'!D21</f>
        <v>0</v>
      </c>
      <c r="E21" s="1"/>
      <c r="F21" s="1"/>
      <c r="G21" s="1"/>
      <c r="H21" s="1"/>
      <c r="I21" s="1">
        <f>'base open vht'!I21-'vht closed'!I21</f>
        <v>-248.02999999999884</v>
      </c>
      <c r="J21" s="1"/>
      <c r="K21" s="1">
        <f>'base open vht'!K21-'vht closed'!K21</f>
        <v>-357.97999999999956</v>
      </c>
      <c r="L21" s="1">
        <f>'base open vht'!L21-'vht closed'!L21</f>
        <v>-653.3599999999988</v>
      </c>
      <c r="M21" s="1">
        <f>'base open vht'!M21-'vht closed'!M21</f>
        <v>1.3799999999996544</v>
      </c>
      <c r="N21" s="1"/>
      <c r="O21" s="1"/>
    </row>
    <row r="22" spans="1:15" ht="15">
      <c r="A22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>
        <v>19</v>
      </c>
      <c r="B23" s="1">
        <f>'base open vht'!B23-'vht closed'!B23</f>
        <v>49.10000000000582</v>
      </c>
      <c r="C23" s="1"/>
      <c r="D23" s="1">
        <f>'base open vht'!D23-'vht closed'!D23</f>
        <v>0</v>
      </c>
      <c r="E23" s="1">
        <f>'base open vht'!E23-'vht closed'!E23</f>
        <v>65.38999999999942</v>
      </c>
      <c r="F23" s="1"/>
      <c r="G23" s="1"/>
      <c r="H23" s="1"/>
      <c r="I23" s="1">
        <f>'base open vht'!I23-'vht closed'!I23</f>
        <v>-0.1499999999996362</v>
      </c>
      <c r="J23" s="1"/>
      <c r="K23" s="1">
        <f>'base open vht'!K23-'vht closed'!K23</f>
        <v>-17.23999999999978</v>
      </c>
      <c r="L23" s="1">
        <f>'base open vht'!L23-'vht closed'!L23</f>
        <v>1.609999999998763</v>
      </c>
      <c r="M23" s="1">
        <f>'base open vht'!M23-'vht closed'!M23</f>
        <v>0.049999999999954525</v>
      </c>
      <c r="N23" s="1">
        <f>'base open vht'!N23-'vht closed'!N23</f>
        <v>0</v>
      </c>
      <c r="O23" s="1">
        <f>'base open vht'!O23-'vht closed'!O23</f>
        <v>-0.5699999999999932</v>
      </c>
    </row>
    <row r="24" spans="1:15" ht="15">
      <c r="A24">
        <v>20</v>
      </c>
      <c r="B24" s="1">
        <f>'base open vht'!B24-'vht closed'!B24</f>
        <v>-130.88999999999942</v>
      </c>
      <c r="C24" s="1"/>
      <c r="D24" s="1">
        <f>'base open vht'!D24-'vht closed'!D24</f>
        <v>-0.6400000000003274</v>
      </c>
      <c r="E24" s="1"/>
      <c r="F24" s="1">
        <f>'base open vht'!F24-'vht closed'!F24</f>
        <v>2.369999999999891</v>
      </c>
      <c r="G24" s="1"/>
      <c r="H24" s="1"/>
      <c r="I24" s="1">
        <f>'base open vht'!I24-'vht closed'!I24</f>
        <v>-116.69000000000051</v>
      </c>
      <c r="J24" s="1"/>
      <c r="K24" s="1">
        <f>'base open vht'!K24-'vht closed'!K24</f>
        <v>-12.069999999999709</v>
      </c>
      <c r="L24" s="1">
        <f>'base open vht'!L24-'vht closed'!L24</f>
        <v>-0.2699999999999818</v>
      </c>
      <c r="M24" s="1">
        <f>'base open vht'!M24-'vht closed'!M24</f>
        <v>-1.5500000000000114</v>
      </c>
      <c r="N24" s="1">
        <f>'base open vht'!N24-'vht closed'!N24</f>
        <v>-1.8999999999998636</v>
      </c>
      <c r="O24" s="1">
        <f>'base open vht'!O24-'vht closed'!O24</f>
        <v>-0.13999999999998636</v>
      </c>
    </row>
    <row r="25" spans="1:15" ht="15">
      <c r="A25">
        <v>21</v>
      </c>
      <c r="B25" s="1">
        <f>'base open vht'!B25-'vht closed'!B25</f>
        <v>-53.960000000000946</v>
      </c>
      <c r="C25" s="1"/>
      <c r="D25" s="1">
        <f>'base open vht'!D25-'vht closed'!D25</f>
        <v>0</v>
      </c>
      <c r="E25" s="1"/>
      <c r="F25" s="1"/>
      <c r="G25" s="1"/>
      <c r="H25" s="1"/>
      <c r="I25" s="1"/>
      <c r="J25" s="1"/>
      <c r="K25" s="1">
        <f>'base open vht'!K25-'vht closed'!K25</f>
        <v>-42.30000000000018</v>
      </c>
      <c r="L25" s="1">
        <f>'base open vht'!L25-'vht closed'!L25</f>
        <v>-11.659999999999854</v>
      </c>
      <c r="M25" s="1">
        <f>'base open vht'!M25-'vht closed'!M25</f>
        <v>0</v>
      </c>
      <c r="N25" s="1"/>
      <c r="O25" s="1"/>
    </row>
    <row r="26" spans="1:15" ht="15">
      <c r="A26">
        <v>22</v>
      </c>
      <c r="B26" s="1">
        <f>'base open vht'!B26-'vht closed'!B26</f>
        <v>10.619999999998981</v>
      </c>
      <c r="C26" s="1"/>
      <c r="D26" s="1">
        <f>'base open vht'!D26-'vht closed'!D26</f>
        <v>0</v>
      </c>
      <c r="E26" s="1">
        <f>'base open vht'!E26-'vht closed'!E26</f>
        <v>10.69000000000051</v>
      </c>
      <c r="F26" s="1"/>
      <c r="G26" s="1"/>
      <c r="H26" s="1"/>
      <c r="I26" s="1">
        <f>'base open vht'!I26-'vht closed'!I26</f>
        <v>-0.03999999999996362</v>
      </c>
      <c r="J26" s="1"/>
      <c r="K26" s="1">
        <f>'base open vht'!K26-'vht closed'!K26</f>
        <v>0</v>
      </c>
      <c r="L26" s="1">
        <f>'base open vht'!L26-'vht closed'!L26</f>
        <v>0</v>
      </c>
      <c r="M26" s="1"/>
      <c r="N26" s="1"/>
      <c r="O26" s="1">
        <f>'base open vht'!O26-'vht closed'!O26</f>
        <v>-0.01999999999998181</v>
      </c>
    </row>
    <row r="27" spans="1:15" ht="15">
      <c r="A27">
        <v>23</v>
      </c>
      <c r="B27" s="1">
        <f>'base open vht'!B27-'vht closed'!B27</f>
        <v>4.599999999998545</v>
      </c>
      <c r="C27" s="1"/>
      <c r="D27" s="1">
        <f>'base open vht'!D27-'vht closed'!D27</f>
        <v>0</v>
      </c>
      <c r="E27" s="1">
        <f>'base open vht'!E27-'vht closed'!E27</f>
        <v>26.19999999999709</v>
      </c>
      <c r="F27" s="1"/>
      <c r="G27" s="1">
        <f>'base open vht'!G27-'vht closed'!G27</f>
        <v>-1.8400000000001455</v>
      </c>
      <c r="H27" s="1"/>
      <c r="I27" s="1">
        <f>'base open vht'!I27-'vht closed'!I27</f>
        <v>-15.149999999999636</v>
      </c>
      <c r="J27" s="1"/>
      <c r="K27" s="1">
        <f>'base open vht'!K27-'vht closed'!K27</f>
        <v>-0.009999999999990905</v>
      </c>
      <c r="L27" s="1">
        <f>'base open vht'!L27-'vht closed'!L27</f>
        <v>-12.409999999999854</v>
      </c>
      <c r="M27" s="1">
        <f>'base open vht'!M27-'vht closed'!M27</f>
        <v>9.159999999999968</v>
      </c>
      <c r="N27" s="1">
        <f>'base open vht'!N27-'vht closed'!N27</f>
        <v>-2.349999999999909</v>
      </c>
      <c r="O27" s="1">
        <f>'base open vht'!O27-'vht closed'!O27</f>
        <v>0.9900000000000091</v>
      </c>
    </row>
    <row r="28" spans="1:15" ht="15">
      <c r="A28">
        <v>24</v>
      </c>
      <c r="B28" s="1">
        <f>'base open vht'!B28-'vht closed'!B28</f>
        <v>6.399999999994179</v>
      </c>
      <c r="C28" s="1"/>
      <c r="D28" s="1">
        <f>'base open vht'!D28-'vht closed'!D28</f>
        <v>-0.029999999998835847</v>
      </c>
      <c r="E28" s="1">
        <f>'base open vht'!E28-'vht closed'!E28</f>
        <v>5.75</v>
      </c>
      <c r="F28" s="1">
        <f>'base open vht'!F28-'vht closed'!F28</f>
        <v>0.6300000000010186</v>
      </c>
      <c r="G28" s="1">
        <f>'base open vht'!G28-'vht closed'!G28</f>
        <v>0.01999999999998181</v>
      </c>
      <c r="H28" s="1"/>
      <c r="I28" s="1">
        <f>'base open vht'!I28-'vht closed'!I28</f>
        <v>0.22999999999956344</v>
      </c>
      <c r="J28" s="1"/>
      <c r="K28" s="1">
        <f>'base open vht'!K28-'vht closed'!K28</f>
        <v>-0.11000000000058208</v>
      </c>
      <c r="L28" s="1">
        <f>'base open vht'!L28-'vht closed'!L28</f>
        <v>-0.05999999999949068</v>
      </c>
      <c r="M28" s="1">
        <f>'base open vht'!M28-'vht closed'!M28</f>
        <v>-0.009999999999990905</v>
      </c>
      <c r="N28" s="1">
        <f>'base open vht'!N28-'vht closed'!N28</f>
        <v>-0.010000000000104592</v>
      </c>
      <c r="O28" s="1">
        <f>'base open vht'!O28-'vht closed'!O28</f>
        <v>0.009999999999763531</v>
      </c>
    </row>
    <row r="29" spans="1:15" ht="15">
      <c r="A29">
        <v>25</v>
      </c>
      <c r="B29" s="1">
        <f>'base open vht'!B29-'vht closed'!B29</f>
        <v>-425.6800000000003</v>
      </c>
      <c r="C29" s="1"/>
      <c r="D29" s="1">
        <f>'base open vht'!D29-'vht closed'!D29</f>
        <v>0</v>
      </c>
      <c r="E29" s="1">
        <f>'base open vht'!E29-'vht closed'!E29</f>
        <v>6.760000000000218</v>
      </c>
      <c r="F29" s="1"/>
      <c r="G29" s="1"/>
      <c r="H29" s="1"/>
      <c r="I29" s="1">
        <f>'base open vht'!I29-'vht closed'!I29</f>
        <v>23.279999999998836</v>
      </c>
      <c r="J29" s="1"/>
      <c r="K29" s="1">
        <f>'base open vht'!K29-'vht closed'!K29</f>
        <v>-631.3100000000004</v>
      </c>
      <c r="L29" s="1">
        <f>'base open vht'!L29-'vht closed'!L29</f>
        <v>174.64000000000124</v>
      </c>
      <c r="M29" s="1">
        <f>'base open vht'!M29-'vht closed'!M29</f>
        <v>0.1400000000000432</v>
      </c>
      <c r="N29" s="1"/>
      <c r="O29" s="1">
        <f>'base open vht'!O29-'vht closed'!O29</f>
        <v>0.8199999999999932</v>
      </c>
    </row>
    <row r="30" spans="1:15" ht="15">
      <c r="A30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>
        <v>27</v>
      </c>
      <c r="B31" s="1">
        <f>'base open vht'!B31-'vht closed'!B31</f>
        <v>-3.110000000000582</v>
      </c>
      <c r="C31" s="1"/>
      <c r="D31" s="1">
        <f>'base open vht'!D31-'vht closed'!D31</f>
        <v>0</v>
      </c>
      <c r="E31" s="1">
        <f>'base open vht'!E31-'vht closed'!E31</f>
        <v>0</v>
      </c>
      <c r="F31" s="1"/>
      <c r="G31" s="1"/>
      <c r="H31" s="1"/>
      <c r="I31" s="1">
        <f>'base open vht'!I31-'vht closed'!I31</f>
        <v>-4.290000000000873</v>
      </c>
      <c r="J31" s="1"/>
      <c r="K31" s="1"/>
      <c r="L31" s="1">
        <f>'base open vht'!L31-'vht closed'!L31</f>
        <v>1.2399999999997817</v>
      </c>
      <c r="M31" s="1">
        <f>'base open vht'!M31-'vht closed'!M31</f>
        <v>-0.08000000000004093</v>
      </c>
      <c r="N31" s="1"/>
      <c r="O31" s="1"/>
    </row>
    <row r="32" spans="1:15" ht="15">
      <c r="A32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>
        <v>29</v>
      </c>
      <c r="B33" s="1">
        <f>'base open vht'!B33-'vht closed'!B33</f>
        <v>0</v>
      </c>
      <c r="C33" s="1"/>
      <c r="D33" s="1">
        <f>'base open vht'!D33-'vht closed'!D33</f>
        <v>0</v>
      </c>
      <c r="E33" s="1"/>
      <c r="F33" s="1"/>
      <c r="G33" s="1"/>
      <c r="H33" s="1"/>
      <c r="I33" s="1">
        <f>'base open vht'!I33-'vht closed'!I33</f>
        <v>0</v>
      </c>
      <c r="J33" s="1"/>
      <c r="K33" s="1">
        <f>'base open vht'!K33-'vht closed'!K33</f>
        <v>0</v>
      </c>
      <c r="L33" s="1">
        <f>'base open vht'!L33-'vht closed'!L33</f>
        <v>0</v>
      </c>
      <c r="M33" s="1">
        <f>'base open vht'!M33-'vht closed'!M33</f>
        <v>0</v>
      </c>
      <c r="N33" s="1"/>
      <c r="O33" s="1"/>
    </row>
    <row r="34" spans="1:15" ht="15">
      <c r="A34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>
        <v>31</v>
      </c>
      <c r="B35" s="1">
        <f>'base open vht'!B35-'vht closed'!B35</f>
        <v>-5.190000000002328</v>
      </c>
      <c r="C35" s="1"/>
      <c r="D35" s="1">
        <f>'base open vht'!D35-'vht closed'!D35</f>
        <v>0</v>
      </c>
      <c r="E35" s="1">
        <f>'base open vht'!E35-'vht closed'!E35</f>
        <v>0</v>
      </c>
      <c r="F35" s="1">
        <f>'base open vht'!F35-'vht closed'!F35</f>
        <v>-12.709999999991851</v>
      </c>
      <c r="G35" s="1"/>
      <c r="H35" s="1"/>
      <c r="I35" s="1"/>
      <c r="J35" s="1"/>
      <c r="K35" s="1">
        <f>'base open vht'!K35-'vht closed'!K35</f>
        <v>2.790000000000873</v>
      </c>
      <c r="L35" s="1">
        <f>'base open vht'!L35-'vht closed'!L35</f>
        <v>-1.3300000000017462</v>
      </c>
      <c r="M35" s="1">
        <f>'base open vht'!M35-'vht closed'!M35</f>
        <v>-0.08999999999969077</v>
      </c>
      <c r="N35" s="1">
        <f>'base open vht'!N35-'vht closed'!N35</f>
        <v>-0.3000000000001819</v>
      </c>
      <c r="O35" s="1">
        <f>'base open vht'!O35-'vht closed'!O35</f>
        <v>-0.03000000000020009</v>
      </c>
    </row>
    <row r="36" spans="2:15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PageLayoutView="0" workbookViewId="0" topLeftCell="A1">
      <selection activeCell="J1" sqref="J1"/>
    </sheetView>
  </sheetViews>
  <sheetFormatPr defaultColWidth="9.7109375" defaultRowHeight="15"/>
  <sheetData>
    <row r="1" spans="1:62" ht="15">
      <c r="A1" s="2" t="s">
        <v>55</v>
      </c>
      <c r="B1" s="2"/>
      <c r="C1" s="2"/>
      <c r="D1" s="2" t="s">
        <v>56</v>
      </c>
      <c r="E1" s="2"/>
      <c r="F1" s="2"/>
      <c r="G1" s="2"/>
      <c r="H1" s="2"/>
      <c r="I1" s="2"/>
      <c r="J1" s="3" t="s">
        <v>59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5">
      <c r="A2" s="2"/>
      <c r="B2" s="2"/>
      <c r="C2" s="2"/>
      <c r="D2" s="2"/>
      <c r="E2" s="2"/>
      <c r="F2" s="2">
        <v>2015</v>
      </c>
      <c r="G2" s="2"/>
      <c r="H2" s="2">
        <v>2035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10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 t="s">
        <v>11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5">
      <c r="A4" s="2" t="s">
        <v>12</v>
      </c>
      <c r="B4" s="2"/>
      <c r="C4" s="2"/>
      <c r="D4" s="2">
        <v>3544</v>
      </c>
      <c r="E4" s="2"/>
      <c r="F4" s="4">
        <f>(2*1390+1490)/3</f>
        <v>1423.3333333333333</v>
      </c>
      <c r="G4" s="2" t="s">
        <v>13</v>
      </c>
      <c r="H4" s="4">
        <f>(2*1670+1790)/3</f>
        <v>1710</v>
      </c>
      <c r="I4" s="2" t="s">
        <v>13</v>
      </c>
      <c r="J4" s="3" t="s">
        <v>14</v>
      </c>
      <c r="K4" s="2"/>
      <c r="L4" s="2">
        <v>2015</v>
      </c>
      <c r="M4" s="2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">
        <v>2023</v>
      </c>
      <c r="U4" s="2">
        <v>2024</v>
      </c>
      <c r="V4" s="2">
        <v>2025</v>
      </c>
      <c r="W4" s="2">
        <v>2026</v>
      </c>
      <c r="X4" s="2">
        <v>2027</v>
      </c>
      <c r="Y4" s="2">
        <v>2028</v>
      </c>
      <c r="Z4" s="2">
        <v>2029</v>
      </c>
      <c r="AA4" s="2">
        <v>2030</v>
      </c>
      <c r="AB4" s="2">
        <v>2031</v>
      </c>
      <c r="AC4" s="2">
        <v>2032</v>
      </c>
      <c r="AD4" s="2">
        <v>2033</v>
      </c>
      <c r="AE4" s="2">
        <v>2034</v>
      </c>
      <c r="AF4" s="2">
        <v>2035</v>
      </c>
      <c r="AG4" s="2">
        <v>2036</v>
      </c>
      <c r="AH4" s="2">
        <v>2037</v>
      </c>
      <c r="AI4" s="2">
        <v>2038</v>
      </c>
      <c r="AJ4" s="2">
        <v>2039</v>
      </c>
      <c r="AK4" s="2">
        <v>2040</v>
      </c>
      <c r="AL4" s="2">
        <v>2041</v>
      </c>
      <c r="AM4" s="2">
        <v>2042</v>
      </c>
      <c r="AN4" s="2">
        <v>2043</v>
      </c>
      <c r="AO4" s="2">
        <v>2044</v>
      </c>
      <c r="AP4" s="2">
        <v>2045</v>
      </c>
      <c r="AQ4" s="2">
        <v>2046</v>
      </c>
      <c r="AR4" s="2">
        <v>2047</v>
      </c>
      <c r="AS4" s="2">
        <v>2048</v>
      </c>
      <c r="AT4" s="2">
        <v>2049</v>
      </c>
      <c r="AU4" s="2">
        <v>2050</v>
      </c>
      <c r="AV4" s="2">
        <v>2051</v>
      </c>
      <c r="AW4" s="2">
        <v>2052</v>
      </c>
      <c r="AX4" s="2">
        <v>2053</v>
      </c>
      <c r="AY4" s="2">
        <v>2054</v>
      </c>
      <c r="AZ4" s="2">
        <v>2055</v>
      </c>
      <c r="BA4" s="2">
        <v>2056</v>
      </c>
      <c r="BB4" s="2">
        <v>2057</v>
      </c>
      <c r="BC4" s="2">
        <v>2058</v>
      </c>
      <c r="BD4" s="2">
        <v>2059</v>
      </c>
      <c r="BE4" s="2">
        <v>2060</v>
      </c>
      <c r="BF4" s="2">
        <v>2061</v>
      </c>
      <c r="BG4" s="2">
        <v>2062</v>
      </c>
      <c r="BH4" s="2">
        <v>2063</v>
      </c>
      <c r="BI4" s="2">
        <v>2064</v>
      </c>
      <c r="BJ4" s="2">
        <v>2065</v>
      </c>
    </row>
    <row r="5" spans="1:62" ht="15">
      <c r="A5" s="2" t="s">
        <v>15</v>
      </c>
      <c r="B5" s="2"/>
      <c r="C5" s="2"/>
      <c r="D5" s="2">
        <v>40999</v>
      </c>
      <c r="E5" s="2"/>
      <c r="F5" s="2"/>
      <c r="G5" s="2"/>
      <c r="H5" s="2"/>
      <c r="I5" s="2"/>
      <c r="J5" s="2" t="s">
        <v>13</v>
      </c>
      <c r="K5" s="2"/>
      <c r="L5" s="4">
        <f>F4</f>
        <v>1423.3333333333333</v>
      </c>
      <c r="M5" s="4">
        <f>$F4+($H4-$F4)*(M4-$L4)/20</f>
        <v>1437.6666666666665</v>
      </c>
      <c r="N5" s="4">
        <f aca="true" t="shared" si="0" ref="N5:AE5">$F4+($H4-$F4)*(N4-$L4)/20</f>
        <v>1452</v>
      </c>
      <c r="O5" s="4">
        <f t="shared" si="0"/>
        <v>1466.3333333333333</v>
      </c>
      <c r="P5" s="4">
        <f t="shared" si="0"/>
        <v>1480.6666666666665</v>
      </c>
      <c r="Q5" s="4">
        <f t="shared" si="0"/>
        <v>1495</v>
      </c>
      <c r="R5" s="4">
        <f t="shared" si="0"/>
        <v>1509.3333333333333</v>
      </c>
      <c r="S5" s="4">
        <f t="shared" si="0"/>
        <v>1523.6666666666665</v>
      </c>
      <c r="T5" s="4">
        <f t="shared" si="0"/>
        <v>1538</v>
      </c>
      <c r="U5" s="4">
        <f t="shared" si="0"/>
        <v>1552.3333333333333</v>
      </c>
      <c r="V5" s="4">
        <f t="shared" si="0"/>
        <v>1566.6666666666665</v>
      </c>
      <c r="W5" s="4">
        <f t="shared" si="0"/>
        <v>1581</v>
      </c>
      <c r="X5" s="4">
        <f t="shared" si="0"/>
        <v>1595.3333333333333</v>
      </c>
      <c r="Y5" s="4">
        <f t="shared" si="0"/>
        <v>1609.6666666666667</v>
      </c>
      <c r="Z5" s="4">
        <f t="shared" si="0"/>
        <v>1624</v>
      </c>
      <c r="AA5" s="4">
        <f t="shared" si="0"/>
        <v>1638.3333333333333</v>
      </c>
      <c r="AB5" s="4">
        <f t="shared" si="0"/>
        <v>1652.6666666666667</v>
      </c>
      <c r="AC5" s="4">
        <f t="shared" si="0"/>
        <v>1667</v>
      </c>
      <c r="AD5" s="4">
        <f t="shared" si="0"/>
        <v>1681.3333333333335</v>
      </c>
      <c r="AE5" s="4">
        <f t="shared" si="0"/>
        <v>1695.6666666666665</v>
      </c>
      <c r="AF5" s="4">
        <f>H4</f>
        <v>1710</v>
      </c>
      <c r="AG5" s="2">
        <f>AF5</f>
        <v>1710</v>
      </c>
      <c r="AH5" s="2">
        <f aca="true" t="shared" si="1" ref="AH5:BJ5">AG5</f>
        <v>1710</v>
      </c>
      <c r="AI5" s="2">
        <f t="shared" si="1"/>
        <v>1710</v>
      </c>
      <c r="AJ5" s="2">
        <f t="shared" si="1"/>
        <v>1710</v>
      </c>
      <c r="AK5" s="2">
        <f t="shared" si="1"/>
        <v>1710</v>
      </c>
      <c r="AL5" s="2">
        <f t="shared" si="1"/>
        <v>1710</v>
      </c>
      <c r="AM5" s="2">
        <f t="shared" si="1"/>
        <v>1710</v>
      </c>
      <c r="AN5" s="2">
        <f t="shared" si="1"/>
        <v>1710</v>
      </c>
      <c r="AO5" s="2">
        <f t="shared" si="1"/>
        <v>1710</v>
      </c>
      <c r="AP5" s="2">
        <f t="shared" si="1"/>
        <v>1710</v>
      </c>
      <c r="AQ5" s="2">
        <f t="shared" si="1"/>
        <v>1710</v>
      </c>
      <c r="AR5" s="2">
        <f t="shared" si="1"/>
        <v>1710</v>
      </c>
      <c r="AS5" s="2">
        <f t="shared" si="1"/>
        <v>1710</v>
      </c>
      <c r="AT5" s="2">
        <f t="shared" si="1"/>
        <v>1710</v>
      </c>
      <c r="AU5" s="2">
        <f t="shared" si="1"/>
        <v>1710</v>
      </c>
      <c r="AV5" s="2">
        <f t="shared" si="1"/>
        <v>1710</v>
      </c>
      <c r="AW5" s="2">
        <f t="shared" si="1"/>
        <v>1710</v>
      </c>
      <c r="AX5" s="2">
        <f t="shared" si="1"/>
        <v>1710</v>
      </c>
      <c r="AY5" s="2">
        <f t="shared" si="1"/>
        <v>1710</v>
      </c>
      <c r="AZ5" s="2">
        <f t="shared" si="1"/>
        <v>1710</v>
      </c>
      <c r="BA5" s="2">
        <f t="shared" si="1"/>
        <v>1710</v>
      </c>
      <c r="BB5" s="2">
        <f t="shared" si="1"/>
        <v>1710</v>
      </c>
      <c r="BC5" s="2">
        <f t="shared" si="1"/>
        <v>1710</v>
      </c>
      <c r="BD5" s="2">
        <f t="shared" si="1"/>
        <v>1710</v>
      </c>
      <c r="BE5" s="2">
        <f t="shared" si="1"/>
        <v>1710</v>
      </c>
      <c r="BF5" s="2">
        <f t="shared" si="1"/>
        <v>1710</v>
      </c>
      <c r="BG5" s="2">
        <f t="shared" si="1"/>
        <v>1710</v>
      </c>
      <c r="BH5" s="2">
        <f t="shared" si="1"/>
        <v>1710</v>
      </c>
      <c r="BI5" s="2">
        <f t="shared" si="1"/>
        <v>1710</v>
      </c>
      <c r="BJ5" s="2">
        <f t="shared" si="1"/>
        <v>1710</v>
      </c>
    </row>
    <row r="6" spans="1:62" ht="15">
      <c r="A6" s="2" t="s">
        <v>16</v>
      </c>
      <c r="B6" s="2"/>
      <c r="C6" s="2"/>
      <c r="D6" s="2">
        <v>1238</v>
      </c>
      <c r="E6" s="2"/>
      <c r="F6" s="2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5">
      <c r="A7" s="2" t="s">
        <v>17</v>
      </c>
      <c r="B7" s="2"/>
      <c r="C7" s="2"/>
      <c r="D7" s="5">
        <f>D5/D$4</f>
        <v>11.568566591422123</v>
      </c>
      <c r="E7" s="2"/>
      <c r="F7" s="5">
        <f>D7</f>
        <v>11.568566591422123</v>
      </c>
      <c r="G7" s="2"/>
      <c r="H7" s="5">
        <f>D7</f>
        <v>11.568566591422123</v>
      </c>
      <c r="I7" s="2"/>
      <c r="J7" s="3" t="s">
        <v>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">
      <c r="A8" s="2" t="s">
        <v>19</v>
      </c>
      <c r="B8" s="2"/>
      <c r="C8" s="2"/>
      <c r="D8" s="5">
        <f>D6/D$4</f>
        <v>0.3493227990970655</v>
      </c>
      <c r="E8" s="2"/>
      <c r="F8" s="5">
        <f>D8</f>
        <v>0.3493227990970655</v>
      </c>
      <c r="G8" s="2"/>
      <c r="H8" s="5">
        <f>D8</f>
        <v>0.3493227990970655</v>
      </c>
      <c r="I8" s="2"/>
      <c r="J8" s="2" t="s">
        <v>20</v>
      </c>
      <c r="K8" s="2"/>
      <c r="L8" s="4">
        <f>F12</f>
        <v>6010063.153686982</v>
      </c>
      <c r="M8" s="4">
        <f>$F12+($H12-$F12)*(M$4-2014)/20</f>
        <v>6131108.9221218955</v>
      </c>
      <c r="N8" s="4">
        <f aca="true" t="shared" si="2" ref="N8:AF9">$F12+($H12-$F12)*(N$4-2014)/20</f>
        <v>6191631.806339352</v>
      </c>
      <c r="O8" s="4">
        <f t="shared" si="2"/>
        <v>6252154.690556809</v>
      </c>
      <c r="P8" s="4">
        <f t="shared" si="2"/>
        <v>6312677.574774265</v>
      </c>
      <c r="Q8" s="4">
        <f t="shared" si="2"/>
        <v>6373200.458991722</v>
      </c>
      <c r="R8" s="4">
        <f t="shared" si="2"/>
        <v>6433723.343209179</v>
      </c>
      <c r="S8" s="4">
        <f t="shared" si="2"/>
        <v>6494246.227426636</v>
      </c>
      <c r="T8" s="4">
        <f t="shared" si="2"/>
        <v>6554769.111644093</v>
      </c>
      <c r="U8" s="4">
        <f t="shared" si="2"/>
        <v>6615291.99586155</v>
      </c>
      <c r="V8" s="4">
        <f t="shared" si="2"/>
        <v>6675814.880079007</v>
      </c>
      <c r="W8" s="4">
        <f t="shared" si="2"/>
        <v>6736337.764296464</v>
      </c>
      <c r="X8" s="4">
        <f t="shared" si="2"/>
        <v>6796860.648513921</v>
      </c>
      <c r="Y8" s="4">
        <f t="shared" si="2"/>
        <v>6857383.5327313775</v>
      </c>
      <c r="Z8" s="4">
        <f t="shared" si="2"/>
        <v>6917906.416948834</v>
      </c>
      <c r="AA8" s="4">
        <f t="shared" si="2"/>
        <v>6978429.30116629</v>
      </c>
      <c r="AB8" s="4">
        <f t="shared" si="2"/>
        <v>7038952.185383747</v>
      </c>
      <c r="AC8" s="4">
        <f t="shared" si="2"/>
        <v>7099475.069601204</v>
      </c>
      <c r="AD8" s="4">
        <f t="shared" si="2"/>
        <v>7159997.953818661</v>
      </c>
      <c r="AE8" s="4">
        <f t="shared" si="2"/>
        <v>7220520.838036118</v>
      </c>
      <c r="AF8" s="4">
        <f t="shared" si="2"/>
        <v>7281043.722253575</v>
      </c>
      <c r="AG8" s="4">
        <f aca="true" t="shared" si="3" ref="AG8:AV9">AF8</f>
        <v>7281043.722253575</v>
      </c>
      <c r="AH8" s="4">
        <f t="shared" si="3"/>
        <v>7281043.722253575</v>
      </c>
      <c r="AI8" s="4">
        <f t="shared" si="3"/>
        <v>7281043.722253575</v>
      </c>
      <c r="AJ8" s="4">
        <f t="shared" si="3"/>
        <v>7281043.722253575</v>
      </c>
      <c r="AK8" s="4">
        <f t="shared" si="3"/>
        <v>7281043.722253575</v>
      </c>
      <c r="AL8" s="4">
        <f t="shared" si="3"/>
        <v>7281043.722253575</v>
      </c>
      <c r="AM8" s="4">
        <f t="shared" si="3"/>
        <v>7281043.722253575</v>
      </c>
      <c r="AN8" s="4">
        <f t="shared" si="3"/>
        <v>7281043.722253575</v>
      </c>
      <c r="AO8" s="4">
        <f t="shared" si="3"/>
        <v>7281043.722253575</v>
      </c>
      <c r="AP8" s="4">
        <f t="shared" si="3"/>
        <v>7281043.722253575</v>
      </c>
      <c r="AQ8" s="4">
        <f t="shared" si="3"/>
        <v>7281043.722253575</v>
      </c>
      <c r="AR8" s="4">
        <f t="shared" si="3"/>
        <v>7281043.722253575</v>
      </c>
      <c r="AS8" s="4">
        <f t="shared" si="3"/>
        <v>7281043.722253575</v>
      </c>
      <c r="AT8" s="4">
        <f t="shared" si="3"/>
        <v>7281043.722253575</v>
      </c>
      <c r="AU8" s="4">
        <f t="shared" si="3"/>
        <v>7281043.722253575</v>
      </c>
      <c r="AV8" s="4">
        <f t="shared" si="3"/>
        <v>7281043.722253575</v>
      </c>
      <c r="AW8" s="4">
        <f aca="true" t="shared" si="4" ref="AW8:BJ9">AV8</f>
        <v>7281043.722253575</v>
      </c>
      <c r="AX8" s="4">
        <f t="shared" si="4"/>
        <v>7281043.722253575</v>
      </c>
      <c r="AY8" s="4">
        <f t="shared" si="4"/>
        <v>7281043.722253575</v>
      </c>
      <c r="AZ8" s="4">
        <f t="shared" si="4"/>
        <v>7281043.722253575</v>
      </c>
      <c r="BA8" s="4">
        <f t="shared" si="4"/>
        <v>7281043.722253575</v>
      </c>
      <c r="BB8" s="4">
        <f t="shared" si="4"/>
        <v>7281043.722253575</v>
      </c>
      <c r="BC8" s="4">
        <f t="shared" si="4"/>
        <v>7281043.722253575</v>
      </c>
      <c r="BD8" s="4">
        <f t="shared" si="4"/>
        <v>7281043.722253575</v>
      </c>
      <c r="BE8" s="4">
        <f t="shared" si="4"/>
        <v>7281043.722253575</v>
      </c>
      <c r="BF8" s="4">
        <f t="shared" si="4"/>
        <v>7281043.722253575</v>
      </c>
      <c r="BG8" s="4">
        <f t="shared" si="4"/>
        <v>7281043.722253575</v>
      </c>
      <c r="BH8" s="4">
        <f t="shared" si="4"/>
        <v>7281043.722253575</v>
      </c>
      <c r="BI8" s="4">
        <f t="shared" si="4"/>
        <v>7281043.722253575</v>
      </c>
      <c r="BJ8" s="4">
        <f t="shared" si="4"/>
        <v>7281043.722253575</v>
      </c>
    </row>
    <row r="9" spans="1:62" ht="15">
      <c r="A9" s="2" t="s">
        <v>21</v>
      </c>
      <c r="B9" s="2"/>
      <c r="C9" s="2"/>
      <c r="D9" s="5">
        <f>D7/D8</f>
        <v>33.11712439418417</v>
      </c>
      <c r="E9" s="2"/>
      <c r="F9" s="5">
        <f>D9</f>
        <v>33.11712439418417</v>
      </c>
      <c r="G9" s="2"/>
      <c r="H9" s="5">
        <f>D9</f>
        <v>33.11712439418417</v>
      </c>
      <c r="I9" s="2"/>
      <c r="J9" s="2" t="s">
        <v>22</v>
      </c>
      <c r="K9" s="2"/>
      <c r="L9" s="4">
        <f>F13</f>
        <v>181479.0161775771</v>
      </c>
      <c r="M9" s="4">
        <f>$F13+($H13-$F13)*(M$4-2014)/20</f>
        <v>185134.09706546273</v>
      </c>
      <c r="N9" s="4">
        <f t="shared" si="2"/>
        <v>186961.63750940555</v>
      </c>
      <c r="O9" s="4">
        <f t="shared" si="2"/>
        <v>188789.17795334838</v>
      </c>
      <c r="P9" s="4">
        <f t="shared" si="2"/>
        <v>190616.7183972912</v>
      </c>
      <c r="Q9" s="4">
        <f t="shared" si="2"/>
        <v>192444.25884123403</v>
      </c>
      <c r="R9" s="4">
        <f t="shared" si="2"/>
        <v>194271.79928517682</v>
      </c>
      <c r="S9" s="4">
        <f t="shared" si="2"/>
        <v>196099.33972911965</v>
      </c>
      <c r="T9" s="4">
        <f t="shared" si="2"/>
        <v>197926.88017306247</v>
      </c>
      <c r="U9" s="4">
        <f t="shared" si="2"/>
        <v>199754.42061700526</v>
      </c>
      <c r="V9" s="4">
        <f t="shared" si="2"/>
        <v>201581.9610609481</v>
      </c>
      <c r="W9" s="4">
        <f t="shared" si="2"/>
        <v>203409.5015048909</v>
      </c>
      <c r="X9" s="4">
        <f t="shared" si="2"/>
        <v>205237.04194883374</v>
      </c>
      <c r="Y9" s="4">
        <f t="shared" si="2"/>
        <v>207064.58239277656</v>
      </c>
      <c r="Z9" s="4">
        <f t="shared" si="2"/>
        <v>208892.12283671935</v>
      </c>
      <c r="AA9" s="4">
        <f t="shared" si="2"/>
        <v>210719.66328066218</v>
      </c>
      <c r="AB9" s="4">
        <f t="shared" si="2"/>
        <v>212547.203724605</v>
      </c>
      <c r="AC9" s="4">
        <f t="shared" si="2"/>
        <v>214374.7441685478</v>
      </c>
      <c r="AD9" s="4">
        <f t="shared" si="2"/>
        <v>216202.28461249062</v>
      </c>
      <c r="AE9" s="4">
        <f t="shared" si="2"/>
        <v>218029.82505643344</v>
      </c>
      <c r="AF9" s="4">
        <f t="shared" si="2"/>
        <v>219857.36550037627</v>
      </c>
      <c r="AG9" s="4">
        <f t="shared" si="3"/>
        <v>219857.36550037627</v>
      </c>
      <c r="AH9" s="4">
        <f t="shared" si="3"/>
        <v>219857.36550037627</v>
      </c>
      <c r="AI9" s="4">
        <f t="shared" si="3"/>
        <v>219857.36550037627</v>
      </c>
      <c r="AJ9" s="4">
        <f t="shared" si="3"/>
        <v>219857.36550037627</v>
      </c>
      <c r="AK9" s="4">
        <f t="shared" si="3"/>
        <v>219857.36550037627</v>
      </c>
      <c r="AL9" s="4">
        <f t="shared" si="3"/>
        <v>219857.36550037627</v>
      </c>
      <c r="AM9" s="4">
        <f t="shared" si="3"/>
        <v>219857.36550037627</v>
      </c>
      <c r="AN9" s="4">
        <f t="shared" si="3"/>
        <v>219857.36550037627</v>
      </c>
      <c r="AO9" s="4">
        <f t="shared" si="3"/>
        <v>219857.36550037627</v>
      </c>
      <c r="AP9" s="4">
        <f t="shared" si="3"/>
        <v>219857.36550037627</v>
      </c>
      <c r="AQ9" s="4">
        <f t="shared" si="3"/>
        <v>219857.36550037627</v>
      </c>
      <c r="AR9" s="4">
        <f t="shared" si="3"/>
        <v>219857.36550037627</v>
      </c>
      <c r="AS9" s="4">
        <f t="shared" si="3"/>
        <v>219857.36550037627</v>
      </c>
      <c r="AT9" s="4">
        <f t="shared" si="3"/>
        <v>219857.36550037627</v>
      </c>
      <c r="AU9" s="4">
        <f t="shared" si="3"/>
        <v>219857.36550037627</v>
      </c>
      <c r="AV9" s="4">
        <f t="shared" si="3"/>
        <v>219857.36550037627</v>
      </c>
      <c r="AW9" s="4">
        <f t="shared" si="4"/>
        <v>219857.36550037627</v>
      </c>
      <c r="AX9" s="4">
        <f t="shared" si="4"/>
        <v>219857.36550037627</v>
      </c>
      <c r="AY9" s="4">
        <f t="shared" si="4"/>
        <v>219857.36550037627</v>
      </c>
      <c r="AZ9" s="4">
        <f t="shared" si="4"/>
        <v>219857.36550037627</v>
      </c>
      <c r="BA9" s="4">
        <f t="shared" si="4"/>
        <v>219857.36550037627</v>
      </c>
      <c r="BB9" s="4">
        <f t="shared" si="4"/>
        <v>219857.36550037627</v>
      </c>
      <c r="BC9" s="4">
        <f t="shared" si="4"/>
        <v>219857.36550037627</v>
      </c>
      <c r="BD9" s="4">
        <f t="shared" si="4"/>
        <v>219857.36550037627</v>
      </c>
      <c r="BE9" s="4">
        <f t="shared" si="4"/>
        <v>219857.36550037627</v>
      </c>
      <c r="BF9" s="4">
        <f t="shared" si="4"/>
        <v>219857.36550037627</v>
      </c>
      <c r="BG9" s="4">
        <f t="shared" si="4"/>
        <v>219857.36550037627</v>
      </c>
      <c r="BH9" s="4">
        <f t="shared" si="4"/>
        <v>219857.36550037627</v>
      </c>
      <c r="BI9" s="4">
        <f t="shared" si="4"/>
        <v>219857.36550037627</v>
      </c>
      <c r="BJ9" s="4">
        <f t="shared" si="4"/>
        <v>219857.36550037627</v>
      </c>
    </row>
    <row r="10" spans="1:62" ht="15">
      <c r="A10" s="2" t="s">
        <v>23</v>
      </c>
      <c r="B10" s="2"/>
      <c r="C10" s="2"/>
      <c r="D10" s="2"/>
      <c r="E10" s="2"/>
      <c r="F10" s="4">
        <f>F$4*F7</f>
        <v>16465.926448457485</v>
      </c>
      <c r="G10" s="2"/>
      <c r="H10" s="4">
        <f>H$4*H7</f>
        <v>19782.24887133183</v>
      </c>
      <c r="I10" s="2"/>
      <c r="J10" s="2" t="s">
        <v>24</v>
      </c>
      <c r="K10" s="2"/>
      <c r="L10" s="6">
        <f>L8*$D20/1000000</f>
        <v>2.5843271560854024</v>
      </c>
      <c r="M10" s="6">
        <f aca="true" t="shared" si="5" ref="M10:BJ10">M8*$D20/1000000</f>
        <v>2.636376836512415</v>
      </c>
      <c r="N10" s="6">
        <f t="shared" si="5"/>
        <v>2.6624016767259215</v>
      </c>
      <c r="O10" s="6">
        <f t="shared" si="5"/>
        <v>2.6884265169394284</v>
      </c>
      <c r="P10" s="6">
        <f t="shared" si="5"/>
        <v>2.7144513571529343</v>
      </c>
      <c r="Q10" s="6">
        <f t="shared" si="5"/>
        <v>2.7404761973664407</v>
      </c>
      <c r="R10" s="6">
        <f t="shared" si="5"/>
        <v>2.766501037579947</v>
      </c>
      <c r="S10" s="6">
        <f t="shared" si="5"/>
        <v>2.792525877793454</v>
      </c>
      <c r="T10" s="6">
        <f t="shared" si="5"/>
        <v>2.81855071800696</v>
      </c>
      <c r="U10" s="6">
        <f t="shared" si="5"/>
        <v>2.8445755582204666</v>
      </c>
      <c r="V10" s="6">
        <f t="shared" si="5"/>
        <v>2.870600398433973</v>
      </c>
      <c r="W10" s="6">
        <f t="shared" si="5"/>
        <v>2.89662523864748</v>
      </c>
      <c r="X10" s="6">
        <f t="shared" si="5"/>
        <v>2.922650078860986</v>
      </c>
      <c r="Y10" s="6">
        <f t="shared" si="5"/>
        <v>2.948674919074492</v>
      </c>
      <c r="Z10" s="6">
        <f t="shared" si="5"/>
        <v>2.9746997592879985</v>
      </c>
      <c r="AA10" s="6">
        <f t="shared" si="5"/>
        <v>3.000724599501505</v>
      </c>
      <c r="AB10" s="6">
        <f t="shared" si="5"/>
        <v>3.0267494397150116</v>
      </c>
      <c r="AC10" s="6">
        <f t="shared" si="5"/>
        <v>3.052774279928518</v>
      </c>
      <c r="AD10" s="6">
        <f t="shared" si="5"/>
        <v>3.0787991201420244</v>
      </c>
      <c r="AE10" s="6">
        <f t="shared" si="5"/>
        <v>3.1048239603555303</v>
      </c>
      <c r="AF10" s="6">
        <f t="shared" si="5"/>
        <v>3.130848800569037</v>
      </c>
      <c r="AG10" s="6">
        <f t="shared" si="5"/>
        <v>3.130848800569037</v>
      </c>
      <c r="AH10" s="6">
        <f t="shared" si="5"/>
        <v>3.130848800569037</v>
      </c>
      <c r="AI10" s="6">
        <f t="shared" si="5"/>
        <v>3.130848800569037</v>
      </c>
      <c r="AJ10" s="6">
        <f t="shared" si="5"/>
        <v>3.130848800569037</v>
      </c>
      <c r="AK10" s="6">
        <f t="shared" si="5"/>
        <v>3.130848800569037</v>
      </c>
      <c r="AL10" s="6">
        <f t="shared" si="5"/>
        <v>3.130848800569037</v>
      </c>
      <c r="AM10" s="6">
        <f t="shared" si="5"/>
        <v>3.130848800569037</v>
      </c>
      <c r="AN10" s="6">
        <f t="shared" si="5"/>
        <v>3.130848800569037</v>
      </c>
      <c r="AO10" s="6">
        <f t="shared" si="5"/>
        <v>3.130848800569037</v>
      </c>
      <c r="AP10" s="6">
        <f t="shared" si="5"/>
        <v>3.130848800569037</v>
      </c>
      <c r="AQ10" s="6">
        <f t="shared" si="5"/>
        <v>3.130848800569037</v>
      </c>
      <c r="AR10" s="6">
        <f t="shared" si="5"/>
        <v>3.130848800569037</v>
      </c>
      <c r="AS10" s="6">
        <f t="shared" si="5"/>
        <v>3.130848800569037</v>
      </c>
      <c r="AT10" s="6">
        <f t="shared" si="5"/>
        <v>3.130848800569037</v>
      </c>
      <c r="AU10" s="6">
        <f t="shared" si="5"/>
        <v>3.130848800569037</v>
      </c>
      <c r="AV10" s="6">
        <f t="shared" si="5"/>
        <v>3.130848800569037</v>
      </c>
      <c r="AW10" s="6">
        <f t="shared" si="5"/>
        <v>3.130848800569037</v>
      </c>
      <c r="AX10" s="6">
        <f t="shared" si="5"/>
        <v>3.130848800569037</v>
      </c>
      <c r="AY10" s="6">
        <f t="shared" si="5"/>
        <v>3.130848800569037</v>
      </c>
      <c r="AZ10" s="6">
        <f t="shared" si="5"/>
        <v>3.130848800569037</v>
      </c>
      <c r="BA10" s="6">
        <f t="shared" si="5"/>
        <v>3.130848800569037</v>
      </c>
      <c r="BB10" s="6">
        <f t="shared" si="5"/>
        <v>3.130848800569037</v>
      </c>
      <c r="BC10" s="6">
        <f t="shared" si="5"/>
        <v>3.130848800569037</v>
      </c>
      <c r="BD10" s="6">
        <f t="shared" si="5"/>
        <v>3.130848800569037</v>
      </c>
      <c r="BE10" s="6">
        <f t="shared" si="5"/>
        <v>3.130848800569037</v>
      </c>
      <c r="BF10" s="6">
        <f t="shared" si="5"/>
        <v>3.130848800569037</v>
      </c>
      <c r="BG10" s="6">
        <f t="shared" si="5"/>
        <v>3.130848800569037</v>
      </c>
      <c r="BH10" s="6">
        <f t="shared" si="5"/>
        <v>3.130848800569037</v>
      </c>
      <c r="BI10" s="6">
        <f t="shared" si="5"/>
        <v>3.130848800569037</v>
      </c>
      <c r="BJ10" s="6">
        <f t="shared" si="5"/>
        <v>3.130848800569037</v>
      </c>
    </row>
    <row r="11" spans="1:62" ht="15">
      <c r="A11" s="2" t="s">
        <v>25</v>
      </c>
      <c r="B11" s="2"/>
      <c r="C11" s="2"/>
      <c r="D11" s="2"/>
      <c r="E11" s="2"/>
      <c r="F11" s="4">
        <f>F$4*F8</f>
        <v>497.2027840481565</v>
      </c>
      <c r="G11" s="2"/>
      <c r="H11" s="4">
        <f>H$4*H8</f>
        <v>597.341986455982</v>
      </c>
      <c r="I11" s="2"/>
      <c r="J11" s="2" t="s">
        <v>26</v>
      </c>
      <c r="K11" s="2"/>
      <c r="L11" s="6">
        <f>L9*$D17/1000000</f>
        <v>3.3537322189616248</v>
      </c>
      <c r="M11" s="6">
        <f aca="true" t="shared" si="6" ref="M11:BJ11">M9*$D17/1000000</f>
        <v>3.4212781137697514</v>
      </c>
      <c r="N11" s="6">
        <f t="shared" si="6"/>
        <v>3.455051061173815</v>
      </c>
      <c r="O11" s="6">
        <f t="shared" si="6"/>
        <v>3.488824008577878</v>
      </c>
      <c r="P11" s="6">
        <f t="shared" si="6"/>
        <v>3.5225969559819412</v>
      </c>
      <c r="Q11" s="6">
        <f t="shared" si="6"/>
        <v>3.556369903386005</v>
      </c>
      <c r="R11" s="6">
        <f t="shared" si="6"/>
        <v>3.5901428507900675</v>
      </c>
      <c r="S11" s="6">
        <f t="shared" si="6"/>
        <v>3.6239157981941315</v>
      </c>
      <c r="T11" s="6">
        <f t="shared" si="6"/>
        <v>3.6576887455981946</v>
      </c>
      <c r="U11" s="6">
        <f t="shared" si="6"/>
        <v>3.6914616930022577</v>
      </c>
      <c r="V11" s="6">
        <f t="shared" si="6"/>
        <v>3.725234640406321</v>
      </c>
      <c r="W11" s="6">
        <f t="shared" si="6"/>
        <v>3.759007587810384</v>
      </c>
      <c r="X11" s="6">
        <f t="shared" si="6"/>
        <v>3.7927805352144475</v>
      </c>
      <c r="Y11" s="6">
        <f t="shared" si="6"/>
        <v>3.8265534826185106</v>
      </c>
      <c r="Z11" s="6">
        <f t="shared" si="6"/>
        <v>3.8603264300225737</v>
      </c>
      <c r="AA11" s="6">
        <f t="shared" si="6"/>
        <v>3.8940993774266373</v>
      </c>
      <c r="AB11" s="6">
        <f t="shared" si="6"/>
        <v>3.927872324830701</v>
      </c>
      <c r="AC11" s="6">
        <f t="shared" si="6"/>
        <v>3.9616452722347635</v>
      </c>
      <c r="AD11" s="6">
        <f t="shared" si="6"/>
        <v>3.9954182196388266</v>
      </c>
      <c r="AE11" s="6">
        <f t="shared" si="6"/>
        <v>4.02919116704289</v>
      </c>
      <c r="AF11" s="6">
        <f t="shared" si="6"/>
        <v>4.062964114446953</v>
      </c>
      <c r="AG11" s="6">
        <f t="shared" si="6"/>
        <v>4.062964114446953</v>
      </c>
      <c r="AH11" s="6">
        <f t="shared" si="6"/>
        <v>4.062964114446953</v>
      </c>
      <c r="AI11" s="6">
        <f t="shared" si="6"/>
        <v>4.062964114446953</v>
      </c>
      <c r="AJ11" s="6">
        <f t="shared" si="6"/>
        <v>4.062964114446953</v>
      </c>
      <c r="AK11" s="6">
        <f t="shared" si="6"/>
        <v>4.062964114446953</v>
      </c>
      <c r="AL11" s="6">
        <f t="shared" si="6"/>
        <v>4.062964114446953</v>
      </c>
      <c r="AM11" s="6">
        <f t="shared" si="6"/>
        <v>4.062964114446953</v>
      </c>
      <c r="AN11" s="6">
        <f t="shared" si="6"/>
        <v>4.062964114446953</v>
      </c>
      <c r="AO11" s="6">
        <f t="shared" si="6"/>
        <v>4.062964114446953</v>
      </c>
      <c r="AP11" s="6">
        <f t="shared" si="6"/>
        <v>4.062964114446953</v>
      </c>
      <c r="AQ11" s="6">
        <f t="shared" si="6"/>
        <v>4.062964114446953</v>
      </c>
      <c r="AR11" s="6">
        <f t="shared" si="6"/>
        <v>4.062964114446953</v>
      </c>
      <c r="AS11" s="6">
        <f t="shared" si="6"/>
        <v>4.062964114446953</v>
      </c>
      <c r="AT11" s="6">
        <f t="shared" si="6"/>
        <v>4.062964114446953</v>
      </c>
      <c r="AU11" s="6">
        <f t="shared" si="6"/>
        <v>4.062964114446953</v>
      </c>
      <c r="AV11" s="6">
        <f t="shared" si="6"/>
        <v>4.062964114446953</v>
      </c>
      <c r="AW11" s="6">
        <f t="shared" si="6"/>
        <v>4.062964114446953</v>
      </c>
      <c r="AX11" s="6">
        <f t="shared" si="6"/>
        <v>4.062964114446953</v>
      </c>
      <c r="AY11" s="6">
        <f t="shared" si="6"/>
        <v>4.062964114446953</v>
      </c>
      <c r="AZ11" s="6">
        <f t="shared" si="6"/>
        <v>4.062964114446953</v>
      </c>
      <c r="BA11" s="6">
        <f t="shared" si="6"/>
        <v>4.062964114446953</v>
      </c>
      <c r="BB11" s="6">
        <f t="shared" si="6"/>
        <v>4.062964114446953</v>
      </c>
      <c r="BC11" s="6">
        <f t="shared" si="6"/>
        <v>4.062964114446953</v>
      </c>
      <c r="BD11" s="6">
        <f t="shared" si="6"/>
        <v>4.062964114446953</v>
      </c>
      <c r="BE11" s="6">
        <f t="shared" si="6"/>
        <v>4.062964114446953</v>
      </c>
      <c r="BF11" s="6">
        <f t="shared" si="6"/>
        <v>4.062964114446953</v>
      </c>
      <c r="BG11" s="6">
        <f t="shared" si="6"/>
        <v>4.062964114446953</v>
      </c>
      <c r="BH11" s="6">
        <f t="shared" si="6"/>
        <v>4.062964114446953</v>
      </c>
      <c r="BI11" s="6">
        <f t="shared" si="6"/>
        <v>4.062964114446953</v>
      </c>
      <c r="BJ11" s="6">
        <f t="shared" si="6"/>
        <v>4.062964114446953</v>
      </c>
    </row>
    <row r="12" spans="1:62" ht="15">
      <c r="A12" s="2" t="s">
        <v>27</v>
      </c>
      <c r="B12" s="2"/>
      <c r="C12" s="2"/>
      <c r="D12" s="2"/>
      <c r="E12" s="2"/>
      <c r="F12" s="4">
        <f>F10*365</f>
        <v>6010063.153686982</v>
      </c>
      <c r="G12" s="4"/>
      <c r="H12" s="4">
        <f>H10*365</f>
        <v>7220520.838036118</v>
      </c>
      <c r="I12" s="2"/>
      <c r="J12" s="2"/>
      <c r="K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5">
      <c r="A13" s="2" t="s">
        <v>28</v>
      </c>
      <c r="B13" s="2"/>
      <c r="C13" s="2"/>
      <c r="D13" s="2"/>
      <c r="E13" s="2"/>
      <c r="F13" s="4">
        <f>F11*365</f>
        <v>181479.0161775771</v>
      </c>
      <c r="G13" s="4"/>
      <c r="H13" s="4">
        <f>H11*365</f>
        <v>218029.82505643344</v>
      </c>
      <c r="I13" s="2"/>
      <c r="J13" s="3" t="s">
        <v>29</v>
      </c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>
      <c r="A14" s="2"/>
      <c r="B14" s="2"/>
      <c r="C14" s="2"/>
      <c r="D14" s="2"/>
      <c r="E14" s="2"/>
      <c r="F14" s="2"/>
      <c r="G14" s="2"/>
      <c r="H14" s="2"/>
      <c r="I14" s="2"/>
      <c r="J14" s="7" t="s">
        <v>30</v>
      </c>
      <c r="K14" s="2"/>
      <c r="L14" s="4">
        <f aca="true" t="shared" si="7" ref="L14:BJ14">L8/1000000*$D21</f>
        <v>10.259177803343679</v>
      </c>
      <c r="M14" s="4">
        <f t="shared" si="7"/>
        <v>10.465802930062075</v>
      </c>
      <c r="N14" s="4">
        <f t="shared" si="7"/>
        <v>10.569115493421275</v>
      </c>
      <c r="O14" s="4">
        <f t="shared" si="7"/>
        <v>10.672428056780474</v>
      </c>
      <c r="P14" s="4">
        <f t="shared" si="7"/>
        <v>10.775740620139672</v>
      </c>
      <c r="Q14" s="4">
        <f t="shared" si="7"/>
        <v>10.87905318349887</v>
      </c>
      <c r="R14" s="4">
        <f t="shared" si="7"/>
        <v>10.982365746858068</v>
      </c>
      <c r="S14" s="4">
        <f t="shared" si="7"/>
        <v>11.085678310217268</v>
      </c>
      <c r="T14" s="4">
        <f t="shared" si="7"/>
        <v>11.188990873576468</v>
      </c>
      <c r="U14" s="4">
        <f t="shared" si="7"/>
        <v>11.292303436935665</v>
      </c>
      <c r="V14" s="4">
        <f t="shared" si="7"/>
        <v>11.395616000294865</v>
      </c>
      <c r="W14" s="4">
        <f t="shared" si="7"/>
        <v>11.498928563654063</v>
      </c>
      <c r="X14" s="4">
        <f t="shared" si="7"/>
        <v>11.602241127013263</v>
      </c>
      <c r="Y14" s="4">
        <f t="shared" si="7"/>
        <v>11.705553690372462</v>
      </c>
      <c r="Z14" s="4">
        <f t="shared" si="7"/>
        <v>11.80886625373166</v>
      </c>
      <c r="AA14" s="4">
        <f t="shared" si="7"/>
        <v>11.912178817090858</v>
      </c>
      <c r="AB14" s="4">
        <f t="shared" si="7"/>
        <v>12.015491380450058</v>
      </c>
      <c r="AC14" s="4">
        <f t="shared" si="7"/>
        <v>12.118803943809256</v>
      </c>
      <c r="AD14" s="4">
        <f t="shared" si="7"/>
        <v>12.222116507168455</v>
      </c>
      <c r="AE14" s="4">
        <f t="shared" si="7"/>
        <v>12.325429070527655</v>
      </c>
      <c r="AF14" s="4">
        <f t="shared" si="7"/>
        <v>12.428741633886853</v>
      </c>
      <c r="AG14" s="4">
        <f t="shared" si="7"/>
        <v>12.428741633886853</v>
      </c>
      <c r="AH14" s="4">
        <f t="shared" si="7"/>
        <v>12.428741633886853</v>
      </c>
      <c r="AI14" s="4">
        <f t="shared" si="7"/>
        <v>12.428741633886853</v>
      </c>
      <c r="AJ14" s="4">
        <f t="shared" si="7"/>
        <v>12.428741633886853</v>
      </c>
      <c r="AK14" s="4">
        <f t="shared" si="7"/>
        <v>12.428741633886853</v>
      </c>
      <c r="AL14" s="4">
        <f t="shared" si="7"/>
        <v>12.428741633886853</v>
      </c>
      <c r="AM14" s="4">
        <f t="shared" si="7"/>
        <v>12.428741633886853</v>
      </c>
      <c r="AN14" s="4">
        <f t="shared" si="7"/>
        <v>12.428741633886853</v>
      </c>
      <c r="AO14" s="4">
        <f t="shared" si="7"/>
        <v>12.428741633886853</v>
      </c>
      <c r="AP14" s="4">
        <f t="shared" si="7"/>
        <v>12.428741633886853</v>
      </c>
      <c r="AQ14" s="4">
        <f t="shared" si="7"/>
        <v>12.428741633886853</v>
      </c>
      <c r="AR14" s="4">
        <f t="shared" si="7"/>
        <v>12.428741633886853</v>
      </c>
      <c r="AS14" s="4">
        <f t="shared" si="7"/>
        <v>12.428741633886853</v>
      </c>
      <c r="AT14" s="4">
        <f t="shared" si="7"/>
        <v>12.428741633886853</v>
      </c>
      <c r="AU14" s="4">
        <f t="shared" si="7"/>
        <v>12.428741633886853</v>
      </c>
      <c r="AV14" s="4">
        <f t="shared" si="7"/>
        <v>12.428741633886853</v>
      </c>
      <c r="AW14" s="4">
        <f t="shared" si="7"/>
        <v>12.428741633886853</v>
      </c>
      <c r="AX14" s="4">
        <f t="shared" si="7"/>
        <v>12.428741633886853</v>
      </c>
      <c r="AY14" s="4">
        <f t="shared" si="7"/>
        <v>12.428741633886853</v>
      </c>
      <c r="AZ14" s="4">
        <f t="shared" si="7"/>
        <v>12.428741633886853</v>
      </c>
      <c r="BA14" s="4">
        <f t="shared" si="7"/>
        <v>12.428741633886853</v>
      </c>
      <c r="BB14" s="4">
        <f t="shared" si="7"/>
        <v>12.428741633886853</v>
      </c>
      <c r="BC14" s="4">
        <f t="shared" si="7"/>
        <v>12.428741633886853</v>
      </c>
      <c r="BD14" s="4">
        <f t="shared" si="7"/>
        <v>12.428741633886853</v>
      </c>
      <c r="BE14" s="4">
        <f t="shared" si="7"/>
        <v>12.428741633886853</v>
      </c>
      <c r="BF14" s="4">
        <f t="shared" si="7"/>
        <v>12.428741633886853</v>
      </c>
      <c r="BG14" s="4">
        <f t="shared" si="7"/>
        <v>12.428741633886853</v>
      </c>
      <c r="BH14" s="4">
        <f t="shared" si="7"/>
        <v>12.428741633886853</v>
      </c>
      <c r="BI14" s="4">
        <f t="shared" si="7"/>
        <v>12.428741633886853</v>
      </c>
      <c r="BJ14" s="4">
        <f t="shared" si="7"/>
        <v>12.428741633886853</v>
      </c>
    </row>
    <row r="15" spans="1:62" ht="15">
      <c r="A15" s="8" t="s">
        <v>31</v>
      </c>
      <c r="B15" s="9"/>
      <c r="C15" s="10" t="s">
        <v>32</v>
      </c>
      <c r="D15" s="11">
        <v>12</v>
      </c>
      <c r="E15" s="12" t="s">
        <v>33</v>
      </c>
      <c r="F15" s="9"/>
      <c r="G15" s="13"/>
      <c r="H15" s="2"/>
      <c r="I15" s="2"/>
      <c r="J15" s="7" t="s">
        <v>34</v>
      </c>
      <c r="K15" s="2"/>
      <c r="L15" s="6">
        <f aca="true" t="shared" si="8" ref="L15:BJ15">$D22*L8/1000000</f>
        <v>0.7386608018407448</v>
      </c>
      <c r="M15" s="6">
        <f t="shared" si="8"/>
        <v>0.7535378109644695</v>
      </c>
      <c r="N15" s="6">
        <f t="shared" si="8"/>
        <v>0.7609763155263318</v>
      </c>
      <c r="O15" s="6">
        <f t="shared" si="8"/>
        <v>0.7684148200881941</v>
      </c>
      <c r="P15" s="6">
        <f t="shared" si="8"/>
        <v>0.7758533246500563</v>
      </c>
      <c r="Q15" s="6">
        <f t="shared" si="8"/>
        <v>0.7832918292119186</v>
      </c>
      <c r="R15" s="6">
        <f t="shared" si="8"/>
        <v>0.790730333773781</v>
      </c>
      <c r="S15" s="6">
        <f t="shared" si="8"/>
        <v>0.7981688383356433</v>
      </c>
      <c r="T15" s="6">
        <f t="shared" si="8"/>
        <v>0.8056073428975056</v>
      </c>
      <c r="U15" s="6">
        <f t="shared" si="8"/>
        <v>0.8130458474593679</v>
      </c>
      <c r="V15" s="6">
        <f t="shared" si="8"/>
        <v>0.8204843520212303</v>
      </c>
      <c r="W15" s="6">
        <f t="shared" si="8"/>
        <v>0.8279228565830926</v>
      </c>
      <c r="X15" s="6">
        <f t="shared" si="8"/>
        <v>0.835361361144955</v>
      </c>
      <c r="Y15" s="6">
        <f t="shared" si="8"/>
        <v>0.8427998657068172</v>
      </c>
      <c r="Z15" s="6">
        <f t="shared" si="8"/>
        <v>0.8502383702686795</v>
      </c>
      <c r="AA15" s="6">
        <f t="shared" si="8"/>
        <v>0.8576768748305418</v>
      </c>
      <c r="AB15" s="6">
        <f t="shared" si="8"/>
        <v>0.8651153793924041</v>
      </c>
      <c r="AC15" s="6">
        <f t="shared" si="8"/>
        <v>0.8725538839542665</v>
      </c>
      <c r="AD15" s="6">
        <f t="shared" si="8"/>
        <v>0.8799923885161287</v>
      </c>
      <c r="AE15" s="6">
        <f t="shared" si="8"/>
        <v>0.8874308930779911</v>
      </c>
      <c r="AF15" s="6">
        <f t="shared" si="8"/>
        <v>0.8948693976398534</v>
      </c>
      <c r="AG15" s="6">
        <f t="shared" si="8"/>
        <v>0.8948693976398534</v>
      </c>
      <c r="AH15" s="6">
        <f t="shared" si="8"/>
        <v>0.8948693976398534</v>
      </c>
      <c r="AI15" s="6">
        <f t="shared" si="8"/>
        <v>0.8948693976398534</v>
      </c>
      <c r="AJ15" s="6">
        <f t="shared" si="8"/>
        <v>0.8948693976398534</v>
      </c>
      <c r="AK15" s="6">
        <f t="shared" si="8"/>
        <v>0.8948693976398534</v>
      </c>
      <c r="AL15" s="6">
        <f t="shared" si="8"/>
        <v>0.8948693976398534</v>
      </c>
      <c r="AM15" s="6">
        <f t="shared" si="8"/>
        <v>0.8948693976398534</v>
      </c>
      <c r="AN15" s="6">
        <f t="shared" si="8"/>
        <v>0.8948693976398534</v>
      </c>
      <c r="AO15" s="6">
        <f t="shared" si="8"/>
        <v>0.8948693976398534</v>
      </c>
      <c r="AP15" s="6">
        <f t="shared" si="8"/>
        <v>0.8948693976398534</v>
      </c>
      <c r="AQ15" s="6">
        <f t="shared" si="8"/>
        <v>0.8948693976398534</v>
      </c>
      <c r="AR15" s="6">
        <f t="shared" si="8"/>
        <v>0.8948693976398534</v>
      </c>
      <c r="AS15" s="6">
        <f t="shared" si="8"/>
        <v>0.8948693976398534</v>
      </c>
      <c r="AT15" s="6">
        <f t="shared" si="8"/>
        <v>0.8948693976398534</v>
      </c>
      <c r="AU15" s="6">
        <f t="shared" si="8"/>
        <v>0.8948693976398534</v>
      </c>
      <c r="AV15" s="6">
        <f t="shared" si="8"/>
        <v>0.8948693976398534</v>
      </c>
      <c r="AW15" s="6">
        <f t="shared" si="8"/>
        <v>0.8948693976398534</v>
      </c>
      <c r="AX15" s="6">
        <f t="shared" si="8"/>
        <v>0.8948693976398534</v>
      </c>
      <c r="AY15" s="6">
        <f t="shared" si="8"/>
        <v>0.8948693976398534</v>
      </c>
      <c r="AZ15" s="6">
        <f t="shared" si="8"/>
        <v>0.8948693976398534</v>
      </c>
      <c r="BA15" s="6">
        <f t="shared" si="8"/>
        <v>0.8948693976398534</v>
      </c>
      <c r="BB15" s="6">
        <f t="shared" si="8"/>
        <v>0.8948693976398534</v>
      </c>
      <c r="BC15" s="6">
        <f t="shared" si="8"/>
        <v>0.8948693976398534</v>
      </c>
      <c r="BD15" s="6">
        <f t="shared" si="8"/>
        <v>0.8948693976398534</v>
      </c>
      <c r="BE15" s="6">
        <f t="shared" si="8"/>
        <v>0.8948693976398534</v>
      </c>
      <c r="BF15" s="6">
        <f t="shared" si="8"/>
        <v>0.8948693976398534</v>
      </c>
      <c r="BG15" s="6">
        <f t="shared" si="8"/>
        <v>0.8948693976398534</v>
      </c>
      <c r="BH15" s="6">
        <f t="shared" si="8"/>
        <v>0.8948693976398534</v>
      </c>
      <c r="BI15" s="6">
        <f t="shared" si="8"/>
        <v>0.8948693976398534</v>
      </c>
      <c r="BJ15" s="6">
        <f t="shared" si="8"/>
        <v>0.8948693976398534</v>
      </c>
    </row>
    <row r="16" spans="1:62" ht="15">
      <c r="A16" s="14"/>
      <c r="B16" s="15"/>
      <c r="C16" s="10" t="s">
        <v>35</v>
      </c>
      <c r="D16" s="11">
        <v>39</v>
      </c>
      <c r="E16" s="16" t="s">
        <v>33</v>
      </c>
      <c r="F16" s="17" t="s">
        <v>36</v>
      </c>
      <c r="G16" s="18">
        <v>0.24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5">
      <c r="A17" s="19"/>
      <c r="B17" s="20"/>
      <c r="C17" s="10" t="s">
        <v>37</v>
      </c>
      <c r="D17" s="21">
        <f>D15+G16*(D16-D15)</f>
        <v>18.48</v>
      </c>
      <c r="E17" s="22" t="s">
        <v>33</v>
      </c>
      <c r="F17" s="20"/>
      <c r="G17" s="23"/>
      <c r="H17" s="2"/>
      <c r="I17" s="2"/>
      <c r="J17" s="3" t="s">
        <v>38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5">
      <c r="A18" s="8" t="s">
        <v>39</v>
      </c>
      <c r="B18" s="9"/>
      <c r="C18" s="24" t="s">
        <v>32</v>
      </c>
      <c r="D18" s="25">
        <v>0.25</v>
      </c>
      <c r="E18" s="26" t="s">
        <v>40</v>
      </c>
      <c r="F18" s="9"/>
      <c r="G18" s="13"/>
      <c r="H18" s="2"/>
      <c r="I18" s="2"/>
      <c r="J18" s="7" t="s">
        <v>41</v>
      </c>
      <c r="K18" s="2"/>
      <c r="L18" s="27">
        <f aca="true" t="shared" si="9" ref="L18:BJ19">L10</f>
        <v>2.5843271560854024</v>
      </c>
      <c r="M18" s="27">
        <f t="shared" si="9"/>
        <v>2.636376836512415</v>
      </c>
      <c r="N18" s="27">
        <f t="shared" si="9"/>
        <v>2.6624016767259215</v>
      </c>
      <c r="O18" s="27">
        <f t="shared" si="9"/>
        <v>2.6884265169394284</v>
      </c>
      <c r="P18" s="27">
        <f t="shared" si="9"/>
        <v>2.7144513571529343</v>
      </c>
      <c r="Q18" s="27">
        <f t="shared" si="9"/>
        <v>2.7404761973664407</v>
      </c>
      <c r="R18" s="27">
        <f t="shared" si="9"/>
        <v>2.766501037579947</v>
      </c>
      <c r="S18" s="27">
        <f t="shared" si="9"/>
        <v>2.792525877793454</v>
      </c>
      <c r="T18" s="27">
        <f t="shared" si="9"/>
        <v>2.81855071800696</v>
      </c>
      <c r="U18" s="27">
        <f t="shared" si="9"/>
        <v>2.8445755582204666</v>
      </c>
      <c r="V18" s="27">
        <f t="shared" si="9"/>
        <v>2.870600398433973</v>
      </c>
      <c r="W18" s="27">
        <f t="shared" si="9"/>
        <v>2.89662523864748</v>
      </c>
      <c r="X18" s="27">
        <f t="shared" si="9"/>
        <v>2.922650078860986</v>
      </c>
      <c r="Y18" s="27">
        <f t="shared" si="9"/>
        <v>2.948674919074492</v>
      </c>
      <c r="Z18" s="27">
        <f t="shared" si="9"/>
        <v>2.9746997592879985</v>
      </c>
      <c r="AA18" s="27">
        <f t="shared" si="9"/>
        <v>3.000724599501505</v>
      </c>
      <c r="AB18" s="27">
        <f t="shared" si="9"/>
        <v>3.0267494397150116</v>
      </c>
      <c r="AC18" s="27">
        <f t="shared" si="9"/>
        <v>3.052774279928518</v>
      </c>
      <c r="AD18" s="27">
        <f t="shared" si="9"/>
        <v>3.0787991201420244</v>
      </c>
      <c r="AE18" s="27">
        <f t="shared" si="9"/>
        <v>3.1048239603555303</v>
      </c>
      <c r="AF18" s="27">
        <f t="shared" si="9"/>
        <v>3.130848800569037</v>
      </c>
      <c r="AG18" s="27">
        <f t="shared" si="9"/>
        <v>3.130848800569037</v>
      </c>
      <c r="AH18" s="27">
        <f t="shared" si="9"/>
        <v>3.130848800569037</v>
      </c>
      <c r="AI18" s="27">
        <f t="shared" si="9"/>
        <v>3.130848800569037</v>
      </c>
      <c r="AJ18" s="27">
        <f t="shared" si="9"/>
        <v>3.130848800569037</v>
      </c>
      <c r="AK18" s="27">
        <f t="shared" si="9"/>
        <v>3.130848800569037</v>
      </c>
      <c r="AL18" s="27">
        <f t="shared" si="9"/>
        <v>3.130848800569037</v>
      </c>
      <c r="AM18" s="27">
        <f t="shared" si="9"/>
        <v>3.130848800569037</v>
      </c>
      <c r="AN18" s="27">
        <f t="shared" si="9"/>
        <v>3.130848800569037</v>
      </c>
      <c r="AO18" s="27">
        <f t="shared" si="9"/>
        <v>3.130848800569037</v>
      </c>
      <c r="AP18" s="27">
        <f t="shared" si="9"/>
        <v>3.130848800569037</v>
      </c>
      <c r="AQ18" s="27">
        <f t="shared" si="9"/>
        <v>3.130848800569037</v>
      </c>
      <c r="AR18" s="27">
        <f t="shared" si="9"/>
        <v>3.130848800569037</v>
      </c>
      <c r="AS18" s="27">
        <f t="shared" si="9"/>
        <v>3.130848800569037</v>
      </c>
      <c r="AT18" s="27">
        <f t="shared" si="9"/>
        <v>3.130848800569037</v>
      </c>
      <c r="AU18" s="27">
        <f t="shared" si="9"/>
        <v>3.130848800569037</v>
      </c>
      <c r="AV18" s="27">
        <f t="shared" si="9"/>
        <v>3.130848800569037</v>
      </c>
      <c r="AW18" s="27">
        <f t="shared" si="9"/>
        <v>3.130848800569037</v>
      </c>
      <c r="AX18" s="27">
        <f t="shared" si="9"/>
        <v>3.130848800569037</v>
      </c>
      <c r="AY18" s="27">
        <f t="shared" si="9"/>
        <v>3.130848800569037</v>
      </c>
      <c r="AZ18" s="27">
        <f t="shared" si="9"/>
        <v>3.130848800569037</v>
      </c>
      <c r="BA18" s="27">
        <f t="shared" si="9"/>
        <v>3.130848800569037</v>
      </c>
      <c r="BB18" s="27">
        <f t="shared" si="9"/>
        <v>3.130848800569037</v>
      </c>
      <c r="BC18" s="27">
        <f t="shared" si="9"/>
        <v>3.130848800569037</v>
      </c>
      <c r="BD18" s="27">
        <f t="shared" si="9"/>
        <v>3.130848800569037</v>
      </c>
      <c r="BE18" s="27">
        <f t="shared" si="9"/>
        <v>3.130848800569037</v>
      </c>
      <c r="BF18" s="27">
        <f t="shared" si="9"/>
        <v>3.130848800569037</v>
      </c>
      <c r="BG18" s="27">
        <f t="shared" si="9"/>
        <v>3.130848800569037</v>
      </c>
      <c r="BH18" s="27">
        <f t="shared" si="9"/>
        <v>3.130848800569037</v>
      </c>
      <c r="BI18" s="27">
        <f t="shared" si="9"/>
        <v>3.130848800569037</v>
      </c>
      <c r="BJ18" s="27">
        <f t="shared" si="9"/>
        <v>3.130848800569037</v>
      </c>
    </row>
    <row r="19" spans="1:62" ht="15">
      <c r="A19" s="14" t="s">
        <v>42</v>
      </c>
      <c r="B19" s="15"/>
      <c r="C19" s="24" t="s">
        <v>35</v>
      </c>
      <c r="D19" s="25">
        <v>1</v>
      </c>
      <c r="E19" s="28" t="s">
        <v>40</v>
      </c>
      <c r="F19" s="29"/>
      <c r="G19" s="30"/>
      <c r="H19" s="2"/>
      <c r="I19" s="2"/>
      <c r="J19" s="7" t="s">
        <v>43</v>
      </c>
      <c r="K19" s="2"/>
      <c r="L19" s="27">
        <f t="shared" si="9"/>
        <v>3.3537322189616248</v>
      </c>
      <c r="M19" s="27">
        <f t="shared" si="9"/>
        <v>3.4212781137697514</v>
      </c>
      <c r="N19" s="27">
        <f t="shared" si="9"/>
        <v>3.455051061173815</v>
      </c>
      <c r="O19" s="27">
        <f t="shared" si="9"/>
        <v>3.488824008577878</v>
      </c>
      <c r="P19" s="27">
        <f t="shared" si="9"/>
        <v>3.5225969559819412</v>
      </c>
      <c r="Q19" s="27">
        <f t="shared" si="9"/>
        <v>3.556369903386005</v>
      </c>
      <c r="R19" s="27">
        <f t="shared" si="9"/>
        <v>3.5901428507900675</v>
      </c>
      <c r="S19" s="27">
        <f t="shared" si="9"/>
        <v>3.6239157981941315</v>
      </c>
      <c r="T19" s="27">
        <f t="shared" si="9"/>
        <v>3.6576887455981946</v>
      </c>
      <c r="U19" s="27">
        <f t="shared" si="9"/>
        <v>3.6914616930022577</v>
      </c>
      <c r="V19" s="27">
        <f t="shared" si="9"/>
        <v>3.725234640406321</v>
      </c>
      <c r="W19" s="27">
        <f t="shared" si="9"/>
        <v>3.759007587810384</v>
      </c>
      <c r="X19" s="27">
        <f t="shared" si="9"/>
        <v>3.7927805352144475</v>
      </c>
      <c r="Y19" s="27">
        <f t="shared" si="9"/>
        <v>3.8265534826185106</v>
      </c>
      <c r="Z19" s="27">
        <f t="shared" si="9"/>
        <v>3.8603264300225737</v>
      </c>
      <c r="AA19" s="27">
        <f t="shared" si="9"/>
        <v>3.8940993774266373</v>
      </c>
      <c r="AB19" s="27">
        <f t="shared" si="9"/>
        <v>3.927872324830701</v>
      </c>
      <c r="AC19" s="27">
        <f t="shared" si="9"/>
        <v>3.9616452722347635</v>
      </c>
      <c r="AD19" s="27">
        <f t="shared" si="9"/>
        <v>3.9954182196388266</v>
      </c>
      <c r="AE19" s="27">
        <f t="shared" si="9"/>
        <v>4.02919116704289</v>
      </c>
      <c r="AF19" s="27">
        <f t="shared" si="9"/>
        <v>4.062964114446953</v>
      </c>
      <c r="AG19" s="27">
        <f t="shared" si="9"/>
        <v>4.062964114446953</v>
      </c>
      <c r="AH19" s="27">
        <f t="shared" si="9"/>
        <v>4.062964114446953</v>
      </c>
      <c r="AI19" s="27">
        <f t="shared" si="9"/>
        <v>4.062964114446953</v>
      </c>
      <c r="AJ19" s="27">
        <f t="shared" si="9"/>
        <v>4.062964114446953</v>
      </c>
      <c r="AK19" s="27">
        <f t="shared" si="9"/>
        <v>4.062964114446953</v>
      </c>
      <c r="AL19" s="27">
        <f t="shared" si="9"/>
        <v>4.062964114446953</v>
      </c>
      <c r="AM19" s="27">
        <f t="shared" si="9"/>
        <v>4.062964114446953</v>
      </c>
      <c r="AN19" s="27">
        <f t="shared" si="9"/>
        <v>4.062964114446953</v>
      </c>
      <c r="AO19" s="27">
        <f t="shared" si="9"/>
        <v>4.062964114446953</v>
      </c>
      <c r="AP19" s="27">
        <f t="shared" si="9"/>
        <v>4.062964114446953</v>
      </c>
      <c r="AQ19" s="27">
        <f t="shared" si="9"/>
        <v>4.062964114446953</v>
      </c>
      <c r="AR19" s="27">
        <f t="shared" si="9"/>
        <v>4.062964114446953</v>
      </c>
      <c r="AS19" s="27">
        <f t="shared" si="9"/>
        <v>4.062964114446953</v>
      </c>
      <c r="AT19" s="27">
        <f t="shared" si="9"/>
        <v>4.062964114446953</v>
      </c>
      <c r="AU19" s="27">
        <f t="shared" si="9"/>
        <v>4.062964114446953</v>
      </c>
      <c r="AV19" s="27">
        <f t="shared" si="9"/>
        <v>4.062964114446953</v>
      </c>
      <c r="AW19" s="27">
        <f t="shared" si="9"/>
        <v>4.062964114446953</v>
      </c>
      <c r="AX19" s="27">
        <f t="shared" si="9"/>
        <v>4.062964114446953</v>
      </c>
      <c r="AY19" s="27">
        <f t="shared" si="9"/>
        <v>4.062964114446953</v>
      </c>
      <c r="AZ19" s="27">
        <f t="shared" si="9"/>
        <v>4.062964114446953</v>
      </c>
      <c r="BA19" s="27">
        <f t="shared" si="9"/>
        <v>4.062964114446953</v>
      </c>
      <c r="BB19" s="27">
        <f t="shared" si="9"/>
        <v>4.062964114446953</v>
      </c>
      <c r="BC19" s="27">
        <f t="shared" si="9"/>
        <v>4.062964114446953</v>
      </c>
      <c r="BD19" s="27">
        <f t="shared" si="9"/>
        <v>4.062964114446953</v>
      </c>
      <c r="BE19" s="27">
        <f t="shared" si="9"/>
        <v>4.062964114446953</v>
      </c>
      <c r="BF19" s="27">
        <f t="shared" si="9"/>
        <v>4.062964114446953</v>
      </c>
      <c r="BG19" s="27">
        <f t="shared" si="9"/>
        <v>4.062964114446953</v>
      </c>
      <c r="BH19" s="27">
        <f t="shared" si="9"/>
        <v>4.062964114446953</v>
      </c>
      <c r="BI19" s="27">
        <f t="shared" si="9"/>
        <v>4.062964114446953</v>
      </c>
      <c r="BJ19" s="27">
        <f t="shared" si="9"/>
        <v>4.062964114446953</v>
      </c>
    </row>
    <row r="20" spans="1:62" ht="15">
      <c r="A20" s="14" t="s">
        <v>44</v>
      </c>
      <c r="B20" s="15"/>
      <c r="C20" s="24" t="s">
        <v>37</v>
      </c>
      <c r="D20" s="21">
        <f>D18+G16*(D19-D18)</f>
        <v>0.43</v>
      </c>
      <c r="E20" s="31" t="s">
        <v>40</v>
      </c>
      <c r="F20" s="20"/>
      <c r="G20" s="23"/>
      <c r="H20" s="2"/>
      <c r="I20" s="2"/>
      <c r="J20" s="7" t="s">
        <v>45</v>
      </c>
      <c r="K20" s="2"/>
      <c r="L20" s="27">
        <f>L15</f>
        <v>0.7386608018407448</v>
      </c>
      <c r="M20" s="27">
        <f aca="true" t="shared" si="10" ref="M20:BJ20">M15</f>
        <v>0.7535378109644695</v>
      </c>
      <c r="N20" s="27">
        <f t="shared" si="10"/>
        <v>0.7609763155263318</v>
      </c>
      <c r="O20" s="27">
        <f t="shared" si="10"/>
        <v>0.7684148200881941</v>
      </c>
      <c r="P20" s="27">
        <f t="shared" si="10"/>
        <v>0.7758533246500563</v>
      </c>
      <c r="Q20" s="27">
        <f t="shared" si="10"/>
        <v>0.7832918292119186</v>
      </c>
      <c r="R20" s="27">
        <f t="shared" si="10"/>
        <v>0.790730333773781</v>
      </c>
      <c r="S20" s="27">
        <f t="shared" si="10"/>
        <v>0.7981688383356433</v>
      </c>
      <c r="T20" s="27">
        <f t="shared" si="10"/>
        <v>0.8056073428975056</v>
      </c>
      <c r="U20" s="27">
        <f t="shared" si="10"/>
        <v>0.8130458474593679</v>
      </c>
      <c r="V20" s="27">
        <f t="shared" si="10"/>
        <v>0.8204843520212303</v>
      </c>
      <c r="W20" s="27">
        <f t="shared" si="10"/>
        <v>0.8279228565830926</v>
      </c>
      <c r="X20" s="27">
        <f t="shared" si="10"/>
        <v>0.835361361144955</v>
      </c>
      <c r="Y20" s="27">
        <f t="shared" si="10"/>
        <v>0.8427998657068172</v>
      </c>
      <c r="Z20" s="27">
        <f t="shared" si="10"/>
        <v>0.8502383702686795</v>
      </c>
      <c r="AA20" s="27">
        <f t="shared" si="10"/>
        <v>0.8576768748305418</v>
      </c>
      <c r="AB20" s="27">
        <f t="shared" si="10"/>
        <v>0.8651153793924041</v>
      </c>
      <c r="AC20" s="27">
        <f t="shared" si="10"/>
        <v>0.8725538839542665</v>
      </c>
      <c r="AD20" s="27">
        <f t="shared" si="10"/>
        <v>0.8799923885161287</v>
      </c>
      <c r="AE20" s="27">
        <f t="shared" si="10"/>
        <v>0.8874308930779911</v>
      </c>
      <c r="AF20" s="27">
        <f t="shared" si="10"/>
        <v>0.8948693976398534</v>
      </c>
      <c r="AG20" s="27">
        <f t="shared" si="10"/>
        <v>0.8948693976398534</v>
      </c>
      <c r="AH20" s="27">
        <f t="shared" si="10"/>
        <v>0.8948693976398534</v>
      </c>
      <c r="AI20" s="27">
        <f t="shared" si="10"/>
        <v>0.8948693976398534</v>
      </c>
      <c r="AJ20" s="27">
        <f t="shared" si="10"/>
        <v>0.8948693976398534</v>
      </c>
      <c r="AK20" s="27">
        <f t="shared" si="10"/>
        <v>0.8948693976398534</v>
      </c>
      <c r="AL20" s="27">
        <f t="shared" si="10"/>
        <v>0.8948693976398534</v>
      </c>
      <c r="AM20" s="27">
        <f t="shared" si="10"/>
        <v>0.8948693976398534</v>
      </c>
      <c r="AN20" s="27">
        <f t="shared" si="10"/>
        <v>0.8948693976398534</v>
      </c>
      <c r="AO20" s="27">
        <f t="shared" si="10"/>
        <v>0.8948693976398534</v>
      </c>
      <c r="AP20" s="27">
        <f t="shared" si="10"/>
        <v>0.8948693976398534</v>
      </c>
      <c r="AQ20" s="27">
        <f t="shared" si="10"/>
        <v>0.8948693976398534</v>
      </c>
      <c r="AR20" s="27">
        <f t="shared" si="10"/>
        <v>0.8948693976398534</v>
      </c>
      <c r="AS20" s="27">
        <f t="shared" si="10"/>
        <v>0.8948693976398534</v>
      </c>
      <c r="AT20" s="27">
        <f t="shared" si="10"/>
        <v>0.8948693976398534</v>
      </c>
      <c r="AU20" s="27">
        <f t="shared" si="10"/>
        <v>0.8948693976398534</v>
      </c>
      <c r="AV20" s="27">
        <f t="shared" si="10"/>
        <v>0.8948693976398534</v>
      </c>
      <c r="AW20" s="27">
        <f t="shared" si="10"/>
        <v>0.8948693976398534</v>
      </c>
      <c r="AX20" s="27">
        <f t="shared" si="10"/>
        <v>0.8948693976398534</v>
      </c>
      <c r="AY20" s="27">
        <f t="shared" si="10"/>
        <v>0.8948693976398534</v>
      </c>
      <c r="AZ20" s="27">
        <f t="shared" si="10"/>
        <v>0.8948693976398534</v>
      </c>
      <c r="BA20" s="27">
        <f t="shared" si="10"/>
        <v>0.8948693976398534</v>
      </c>
      <c r="BB20" s="27">
        <f t="shared" si="10"/>
        <v>0.8948693976398534</v>
      </c>
      <c r="BC20" s="27">
        <f t="shared" si="10"/>
        <v>0.8948693976398534</v>
      </c>
      <c r="BD20" s="27">
        <f t="shared" si="10"/>
        <v>0.8948693976398534</v>
      </c>
      <c r="BE20" s="27">
        <f t="shared" si="10"/>
        <v>0.8948693976398534</v>
      </c>
      <c r="BF20" s="27">
        <f t="shared" si="10"/>
        <v>0.8948693976398534</v>
      </c>
      <c r="BG20" s="27">
        <f t="shared" si="10"/>
        <v>0.8948693976398534</v>
      </c>
      <c r="BH20" s="27">
        <f t="shared" si="10"/>
        <v>0.8948693976398534</v>
      </c>
      <c r="BI20" s="27">
        <f t="shared" si="10"/>
        <v>0.8948693976398534</v>
      </c>
      <c r="BJ20" s="27">
        <f t="shared" si="10"/>
        <v>0.8948693976398534</v>
      </c>
    </row>
    <row r="21" spans="1:62" ht="15">
      <c r="A21" s="8" t="s">
        <v>54</v>
      </c>
      <c r="B21" s="13"/>
      <c r="C21" s="32" t="s">
        <v>37</v>
      </c>
      <c r="D21" s="33">
        <v>1.707</v>
      </c>
      <c r="E21" s="34" t="s">
        <v>46</v>
      </c>
      <c r="F21" s="20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5">
      <c r="A22" s="35" t="s">
        <v>47</v>
      </c>
      <c r="B22" s="36"/>
      <c r="C22" s="32" t="s">
        <v>37</v>
      </c>
      <c r="D22" s="25">
        <f>D23*D21/1000000</f>
        <v>0.122904</v>
      </c>
      <c r="E22" s="37" t="s">
        <v>40</v>
      </c>
      <c r="F22" s="29"/>
      <c r="G22" s="30"/>
      <c r="H22" s="2"/>
      <c r="I22" s="2"/>
      <c r="J22" s="2" t="s">
        <v>48</v>
      </c>
      <c r="K22" s="2"/>
      <c r="L22" s="27">
        <f aca="true" t="shared" si="11" ref="L22:BJ22">+L18+L19+L20</f>
        <v>6.6767201768877715</v>
      </c>
      <c r="M22" s="27">
        <f t="shared" si="11"/>
        <v>6.8111927612466365</v>
      </c>
      <c r="N22" s="27">
        <f t="shared" si="11"/>
        <v>6.878429053426068</v>
      </c>
      <c r="O22" s="27">
        <f t="shared" si="11"/>
        <v>6.945665345605501</v>
      </c>
      <c r="P22" s="27">
        <f t="shared" si="11"/>
        <v>7.012901637784932</v>
      </c>
      <c r="Q22" s="27">
        <f t="shared" si="11"/>
        <v>7.080137929964364</v>
      </c>
      <c r="R22" s="27">
        <f t="shared" si="11"/>
        <v>7.147374222143795</v>
      </c>
      <c r="S22" s="27">
        <f t="shared" si="11"/>
        <v>7.214610514323228</v>
      </c>
      <c r="T22" s="27">
        <f t="shared" si="11"/>
        <v>7.28184680650266</v>
      </c>
      <c r="U22" s="27">
        <f t="shared" si="11"/>
        <v>7.349083098682093</v>
      </c>
      <c r="V22" s="27">
        <f t="shared" si="11"/>
        <v>7.416319390861524</v>
      </c>
      <c r="W22" s="27">
        <f t="shared" si="11"/>
        <v>7.483555683040956</v>
      </c>
      <c r="X22" s="27">
        <f t="shared" si="11"/>
        <v>7.550791975220388</v>
      </c>
      <c r="Y22" s="27">
        <f t="shared" si="11"/>
        <v>7.61802826739982</v>
      </c>
      <c r="Z22" s="27">
        <f t="shared" si="11"/>
        <v>7.6852645595792515</v>
      </c>
      <c r="AA22" s="27">
        <f t="shared" si="11"/>
        <v>7.752500851758684</v>
      </c>
      <c r="AB22" s="27">
        <f t="shared" si="11"/>
        <v>7.8197371439381165</v>
      </c>
      <c r="AC22" s="27">
        <f t="shared" si="11"/>
        <v>7.886973436117548</v>
      </c>
      <c r="AD22" s="27">
        <f t="shared" si="11"/>
        <v>7.954209728296981</v>
      </c>
      <c r="AE22" s="27">
        <f t="shared" si="11"/>
        <v>8.02144602047641</v>
      </c>
      <c r="AF22" s="27">
        <f t="shared" si="11"/>
        <v>8.088682312655845</v>
      </c>
      <c r="AG22" s="27">
        <f t="shared" si="11"/>
        <v>8.088682312655845</v>
      </c>
      <c r="AH22" s="27">
        <f t="shared" si="11"/>
        <v>8.088682312655845</v>
      </c>
      <c r="AI22" s="27">
        <f t="shared" si="11"/>
        <v>8.088682312655845</v>
      </c>
      <c r="AJ22" s="27">
        <f t="shared" si="11"/>
        <v>8.088682312655845</v>
      </c>
      <c r="AK22" s="27">
        <f t="shared" si="11"/>
        <v>8.088682312655845</v>
      </c>
      <c r="AL22" s="27">
        <f t="shared" si="11"/>
        <v>8.088682312655845</v>
      </c>
      <c r="AM22" s="27">
        <f t="shared" si="11"/>
        <v>8.088682312655845</v>
      </c>
      <c r="AN22" s="27">
        <f t="shared" si="11"/>
        <v>8.088682312655845</v>
      </c>
      <c r="AO22" s="27">
        <f t="shared" si="11"/>
        <v>8.088682312655845</v>
      </c>
      <c r="AP22" s="27">
        <f t="shared" si="11"/>
        <v>8.088682312655845</v>
      </c>
      <c r="AQ22" s="27">
        <f t="shared" si="11"/>
        <v>8.088682312655845</v>
      </c>
      <c r="AR22" s="27">
        <f t="shared" si="11"/>
        <v>8.088682312655845</v>
      </c>
      <c r="AS22" s="27">
        <f t="shared" si="11"/>
        <v>8.088682312655845</v>
      </c>
      <c r="AT22" s="27">
        <f t="shared" si="11"/>
        <v>8.088682312655845</v>
      </c>
      <c r="AU22" s="27">
        <f t="shared" si="11"/>
        <v>8.088682312655845</v>
      </c>
      <c r="AV22" s="27">
        <f t="shared" si="11"/>
        <v>8.088682312655845</v>
      </c>
      <c r="AW22" s="27">
        <f t="shared" si="11"/>
        <v>8.088682312655845</v>
      </c>
      <c r="AX22" s="27">
        <f t="shared" si="11"/>
        <v>8.088682312655845</v>
      </c>
      <c r="AY22" s="27">
        <f t="shared" si="11"/>
        <v>8.088682312655845</v>
      </c>
      <c r="AZ22" s="27">
        <f t="shared" si="11"/>
        <v>8.088682312655845</v>
      </c>
      <c r="BA22" s="27">
        <f t="shared" si="11"/>
        <v>8.088682312655845</v>
      </c>
      <c r="BB22" s="27">
        <f t="shared" si="11"/>
        <v>8.088682312655845</v>
      </c>
      <c r="BC22" s="27">
        <f t="shared" si="11"/>
        <v>8.088682312655845</v>
      </c>
      <c r="BD22" s="27">
        <f t="shared" si="11"/>
        <v>8.088682312655845</v>
      </c>
      <c r="BE22" s="27">
        <f t="shared" si="11"/>
        <v>8.088682312655845</v>
      </c>
      <c r="BF22" s="27">
        <f t="shared" si="11"/>
        <v>8.088682312655845</v>
      </c>
      <c r="BG22" s="27">
        <f t="shared" si="11"/>
        <v>8.088682312655845</v>
      </c>
      <c r="BH22" s="27">
        <f t="shared" si="11"/>
        <v>8.088682312655845</v>
      </c>
      <c r="BI22" s="27">
        <f t="shared" si="11"/>
        <v>8.088682312655845</v>
      </c>
      <c r="BJ22" s="27">
        <f t="shared" si="11"/>
        <v>8.088682312655845</v>
      </c>
    </row>
    <row r="23" spans="1:62" ht="15">
      <c r="A23" s="38" t="s">
        <v>49</v>
      </c>
      <c r="B23" s="23"/>
      <c r="C23" s="32" t="s">
        <v>37</v>
      </c>
      <c r="D23" s="39">
        <v>72000</v>
      </c>
      <c r="E23" s="40" t="s">
        <v>50</v>
      </c>
      <c r="F23" s="29"/>
      <c r="G23" s="3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5">
      <c r="A24" s="2"/>
      <c r="B24" s="2"/>
      <c r="C24" s="2"/>
      <c r="D24" s="2"/>
      <c r="E24" s="2"/>
      <c r="F24" s="2"/>
      <c r="G24" s="2"/>
      <c r="H24" s="2"/>
      <c r="I24" s="2"/>
      <c r="J24" s="2" t="s">
        <v>57</v>
      </c>
      <c r="K24" s="2"/>
      <c r="L24" s="6">
        <f>L$22/(1.03)^(L$4-2014)</f>
        <v>6.482252598920167</v>
      </c>
      <c r="M24" s="6">
        <f aca="true" t="shared" si="12" ref="M24:BJ24">M$22/(1.03)^(M$4-2014)</f>
        <v>6.420202433072521</v>
      </c>
      <c r="N24" s="6">
        <f t="shared" si="12"/>
        <v>6.294736977695314</v>
      </c>
      <c r="O24" s="6">
        <f t="shared" si="12"/>
        <v>6.171133698727335</v>
      </c>
      <c r="P24" s="6">
        <f t="shared" si="12"/>
        <v>6.049390556775373</v>
      </c>
      <c r="Q24" s="6">
        <f t="shared" si="12"/>
        <v>5.929504051493953</v>
      </c>
      <c r="R24" s="6">
        <f t="shared" si="12"/>
        <v>5.811469308419426</v>
      </c>
      <c r="S24" s="6">
        <f t="shared" si="12"/>
        <v>5.69528016198517</v>
      </c>
      <c r="T24" s="6">
        <f t="shared" si="12"/>
        <v>5.580929234866644</v>
      </c>
      <c r="U24" s="6">
        <f t="shared" si="12"/>
        <v>5.468408013799714</v>
      </c>
      <c r="V24" s="6">
        <f t="shared" si="12"/>
        <v>5.357706922010338</v>
      </c>
      <c r="W24" s="6">
        <f t="shared" si="12"/>
        <v>5.248815388388709</v>
      </c>
      <c r="X24" s="6">
        <f t="shared" si="12"/>
        <v>5.141721913536058</v>
      </c>
      <c r="Y24" s="6">
        <f t="shared" si="12"/>
        <v>5.036414132807587</v>
      </c>
      <c r="Z24" s="6">
        <f t="shared" si="12"/>
        <v>4.932878876470516</v>
      </c>
      <c r="AA24" s="6">
        <f t="shared" si="12"/>
        <v>4.831102227091789</v>
      </c>
      <c r="AB24" s="6">
        <f t="shared" si="12"/>
        <v>4.731069574265781</v>
      </c>
      <c r="AC24" s="6">
        <f t="shared" si="12"/>
        <v>4.632765666788312</v>
      </c>
      <c r="AD24" s="6">
        <f t="shared" si="12"/>
        <v>4.5361746623792465</v>
      </c>
      <c r="AE24" s="6">
        <f t="shared" si="12"/>
        <v>4.441280175052252</v>
      </c>
      <c r="AF24" s="6">
        <f t="shared" si="12"/>
        <v>4.3480653202265955</v>
      </c>
      <c r="AG24" s="6">
        <f t="shared" si="12"/>
        <v>4.221422640996694</v>
      </c>
      <c r="AH24" s="6">
        <f t="shared" si="12"/>
        <v>4.098468583491936</v>
      </c>
      <c r="AI24" s="6">
        <f t="shared" si="12"/>
        <v>3.979095712128094</v>
      </c>
      <c r="AJ24" s="6">
        <f t="shared" si="12"/>
        <v>3.8631997205127124</v>
      </c>
      <c r="AK24" s="6">
        <f t="shared" si="12"/>
        <v>3.750679340303604</v>
      </c>
      <c r="AL24" s="6">
        <f t="shared" si="12"/>
        <v>3.6414362527219457</v>
      </c>
      <c r="AM24" s="6">
        <f t="shared" si="12"/>
        <v>3.535375002642666</v>
      </c>
      <c r="AN24" s="6">
        <f t="shared" si="12"/>
        <v>3.4324029151870548</v>
      </c>
      <c r="AO24" s="6">
        <f t="shared" si="12"/>
        <v>3.332430014744713</v>
      </c>
      <c r="AP24" s="6">
        <f t="shared" si="12"/>
        <v>3.23536894635409</v>
      </c>
      <c r="AQ24" s="6">
        <f t="shared" si="12"/>
        <v>3.1411348993729034</v>
      </c>
      <c r="AR24" s="6">
        <f t="shared" si="12"/>
        <v>3.0496455333717507</v>
      </c>
      <c r="AS24" s="6">
        <f t="shared" si="12"/>
        <v>2.960820906186166</v>
      </c>
      <c r="AT24" s="6">
        <f t="shared" si="12"/>
        <v>2.874583404064239</v>
      </c>
      <c r="AU24" s="6">
        <f t="shared" si="12"/>
        <v>2.7908576738487754</v>
      </c>
      <c r="AV24" s="6">
        <f t="shared" si="12"/>
        <v>2.709570557134734</v>
      </c>
      <c r="AW24" s="6">
        <f t="shared" si="12"/>
        <v>2.630651026344402</v>
      </c>
      <c r="AX24" s="6">
        <f t="shared" si="12"/>
        <v>2.5540301226644675</v>
      </c>
      <c r="AY24" s="6">
        <f t="shared" si="12"/>
        <v>2.4796408957907454</v>
      </c>
      <c r="AZ24" s="6">
        <f t="shared" si="12"/>
        <v>2.4074183454279083</v>
      </c>
      <c r="BA24" s="6">
        <f t="shared" si="12"/>
        <v>2.3372993644931146</v>
      </c>
      <c r="BB24" s="6">
        <f t="shared" si="12"/>
        <v>2.2692226839738976</v>
      </c>
      <c r="BC24" s="6">
        <f t="shared" si="12"/>
        <v>2.203128819392134</v>
      </c>
      <c r="BD24" s="6">
        <f t="shared" si="12"/>
        <v>2.138960018827315</v>
      </c>
      <c r="BE24" s="6">
        <f t="shared" si="12"/>
        <v>2.0766602124537035</v>
      </c>
      <c r="BF24" s="6">
        <f t="shared" si="12"/>
        <v>2.0161749635472845</v>
      </c>
      <c r="BG24" s="6">
        <f t="shared" si="12"/>
        <v>1.957451420919694</v>
      </c>
      <c r="BH24" s="6">
        <f t="shared" si="12"/>
        <v>1.9004382727375673</v>
      </c>
      <c r="BI24" s="6">
        <f t="shared" si="12"/>
        <v>1.8450857016869584</v>
      </c>
      <c r="BJ24" s="6">
        <f t="shared" si="12"/>
        <v>1.7913453414436489</v>
      </c>
    </row>
    <row r="25" spans="1:62" ht="15">
      <c r="A25" s="2"/>
      <c r="B25" s="2"/>
      <c r="C25" s="2"/>
      <c r="D25" s="2"/>
      <c r="E25" s="2"/>
      <c r="F25" s="2"/>
      <c r="G25" s="2"/>
      <c r="H25" s="2"/>
      <c r="I25" s="2"/>
      <c r="J25" s="2" t="s">
        <v>51</v>
      </c>
      <c r="K25" s="2"/>
      <c r="L25" s="6">
        <f>L$22/(1.07)^(L$4-2014)</f>
        <v>6.239925398960533</v>
      </c>
      <c r="M25" s="6">
        <f aca="true" t="shared" si="13" ref="M25:BJ25">M$22/(1.07)^(M$4-2014)</f>
        <v>5.949159543406967</v>
      </c>
      <c r="N25" s="6">
        <f t="shared" si="13"/>
        <v>5.614847032656051</v>
      </c>
      <c r="O25" s="6">
        <f t="shared" si="13"/>
        <v>5.298814836646856</v>
      </c>
      <c r="P25" s="6">
        <f t="shared" si="13"/>
        <v>5.000101945819039</v>
      </c>
      <c r="Q25" s="6">
        <f t="shared" si="13"/>
        <v>4.717794853180094</v>
      </c>
      <c r="R25" s="6">
        <f t="shared" si="13"/>
        <v>4.451025451992629</v>
      </c>
      <c r="S25" s="6">
        <f t="shared" si="13"/>
        <v>4.198969005226774</v>
      </c>
      <c r="T25" s="6">
        <f t="shared" si="13"/>
        <v>3.960842186385418</v>
      </c>
      <c r="U25" s="6">
        <f t="shared" si="13"/>
        <v>3.7359011910542606</v>
      </c>
      <c r="V25" s="6">
        <f t="shared" si="13"/>
        <v>3.5234399183078846</v>
      </c>
      <c r="W25" s="6">
        <f t="shared" si="13"/>
        <v>3.322788220914154</v>
      </c>
      <c r="X25" s="6">
        <f t="shared" si="13"/>
        <v>3.133310223118529</v>
      </c>
      <c r="Y25" s="6">
        <f t="shared" si="13"/>
        <v>2.9544027046549903</v>
      </c>
      <c r="Z25" s="6">
        <f t="shared" si="13"/>
        <v>2.785493549517992</v>
      </c>
      <c r="AA25" s="6">
        <f t="shared" si="13"/>
        <v>2.6260402579382602</v>
      </c>
      <c r="AB25" s="6">
        <f t="shared" si="13"/>
        <v>2.4755285199317707</v>
      </c>
      <c r="AC25" s="6">
        <f t="shared" si="13"/>
        <v>2.3334708487341507</v>
      </c>
      <c r="AD25" s="6">
        <f t="shared" si="13"/>
        <v>2.1994052723900004</v>
      </c>
      <c r="AE25" s="6">
        <f t="shared" si="13"/>
        <v>2.0728940817367896</v>
      </c>
      <c r="AF25" s="6">
        <f t="shared" si="13"/>
        <v>1.953522633004393</v>
      </c>
      <c r="AG25" s="6">
        <f t="shared" si="13"/>
        <v>1.8257220869199935</v>
      </c>
      <c r="AH25" s="6">
        <f t="shared" si="13"/>
        <v>1.706282324224293</v>
      </c>
      <c r="AI25" s="6">
        <f t="shared" si="13"/>
        <v>1.594656377779713</v>
      </c>
      <c r="AJ25" s="6">
        <f t="shared" si="13"/>
        <v>1.490333063345526</v>
      </c>
      <c r="AK25" s="6">
        <f t="shared" si="13"/>
        <v>1.3928346386406787</v>
      </c>
      <c r="AL25" s="6">
        <f t="shared" si="13"/>
        <v>1.3017146155520358</v>
      </c>
      <c r="AM25" s="6">
        <f t="shared" si="13"/>
        <v>1.2165557154691926</v>
      </c>
      <c r="AN25" s="6">
        <f t="shared" si="13"/>
        <v>1.136967958382423</v>
      </c>
      <c r="AO25" s="6">
        <f t="shared" si="13"/>
        <v>1.0625868769929188</v>
      </c>
      <c r="AP25" s="6">
        <f t="shared" si="13"/>
        <v>0.9930718476569332</v>
      </c>
      <c r="AQ25" s="6">
        <f t="shared" si="13"/>
        <v>0.9281045305204985</v>
      </c>
      <c r="AR25" s="6">
        <f t="shared" si="13"/>
        <v>0.8673874117014004</v>
      </c>
      <c r="AS25" s="6">
        <f t="shared" si="13"/>
        <v>0.8106424408424303</v>
      </c>
      <c r="AT25" s="6">
        <f t="shared" si="13"/>
        <v>0.7576097577966638</v>
      </c>
      <c r="AU25" s="6">
        <f t="shared" si="13"/>
        <v>0.7080465026137045</v>
      </c>
      <c r="AV25" s="6">
        <f t="shared" si="13"/>
        <v>0.6617257033772939</v>
      </c>
      <c r="AW25" s="6">
        <f t="shared" si="13"/>
        <v>0.6184352368012093</v>
      </c>
      <c r="AX25" s="6">
        <f t="shared" si="13"/>
        <v>0.57797685682356</v>
      </c>
      <c r="AY25" s="6">
        <f t="shared" si="13"/>
        <v>0.5401652867509907</v>
      </c>
      <c r="AZ25" s="6">
        <f t="shared" si="13"/>
        <v>0.5048273707953184</v>
      </c>
      <c r="BA25" s="6">
        <f t="shared" si="13"/>
        <v>0.47180128111712</v>
      </c>
      <c r="BB25" s="6">
        <f t="shared" si="13"/>
        <v>0.4409357767449719</v>
      </c>
      <c r="BC25" s="6">
        <f t="shared" si="13"/>
        <v>0.41208951097660934</v>
      </c>
      <c r="BD25" s="6">
        <f t="shared" si="13"/>
        <v>0.38513038409028905</v>
      </c>
      <c r="BE25" s="6">
        <f t="shared" si="13"/>
        <v>0.3599349384021393</v>
      </c>
      <c r="BF25" s="6">
        <f t="shared" si="13"/>
        <v>0.3363877928991956</v>
      </c>
      <c r="BG25" s="6">
        <f t="shared" si="13"/>
        <v>0.31438111485906134</v>
      </c>
      <c r="BH25" s="6">
        <f t="shared" si="13"/>
        <v>0.2938141260365059</v>
      </c>
      <c r="BI25" s="6">
        <f t="shared" si="13"/>
        <v>0.274592641155613</v>
      </c>
      <c r="BJ25" s="6">
        <f t="shared" si="13"/>
        <v>0.25662863659403085</v>
      </c>
    </row>
    <row r="26" spans="1:6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5">
      <c r="A27" s="2"/>
      <c r="B27" s="2"/>
      <c r="C27" s="2"/>
      <c r="D27" s="2"/>
      <c r="E27" s="2"/>
      <c r="F27" s="2"/>
      <c r="G27" s="2"/>
      <c r="H27" s="2"/>
      <c r="I27" s="2"/>
      <c r="J27" s="2" t="s">
        <v>58</v>
      </c>
      <c r="K27" s="2"/>
      <c r="L27" s="2"/>
      <c r="M27" s="27">
        <f>SUM(L24:BJ24)</f>
        <v>198.3653011875377</v>
      </c>
      <c r="N27" s="2" t="s">
        <v>53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5">
      <c r="A28" s="2"/>
      <c r="B28" s="2"/>
      <c r="C28" s="2"/>
      <c r="D28" s="2"/>
      <c r="E28" s="2"/>
      <c r="F28" s="2"/>
      <c r="G28" s="2"/>
      <c r="H28" s="2"/>
      <c r="I28" s="2"/>
      <c r="J28" s="2" t="s">
        <v>52</v>
      </c>
      <c r="K28" s="2"/>
      <c r="L28" s="2"/>
      <c r="M28" s="27">
        <f>SUM(L25:BJ25)</f>
        <v>102.78902048143983</v>
      </c>
      <c r="N28" s="2" t="s">
        <v>53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Webster, Daniel</dc:creator>
  <cp:keywords/>
  <dc:description/>
  <cp:lastModifiedBy>Mitchell, Kip</cp:lastModifiedBy>
  <dcterms:created xsi:type="dcterms:W3CDTF">2014-03-25T13:44:21Z</dcterms:created>
  <dcterms:modified xsi:type="dcterms:W3CDTF">2014-04-24T14:14:51Z</dcterms:modified>
  <cp:category/>
  <cp:version/>
  <cp:contentType/>
  <cp:contentStatus/>
</cp:coreProperties>
</file>