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GPA\ED281_ED279\FY25\Individual Calculations\Charter Schools\"/>
    </mc:Choice>
  </mc:AlternateContent>
  <xr:revisionPtr revIDLastSave="0" documentId="13_ncr:1_{2B187D98-0D3B-4AF7-B39B-0F0527D1AE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udent Count Inputs" sheetId="11" r:id="rId1"/>
    <sheet name="Page 1" sheetId="1" r:id="rId2"/>
    <sheet name="Page 2" sheetId="4" r:id="rId3"/>
    <sheet name="Page 3" sheetId="5" r:id="rId4"/>
    <sheet name="Page 4" sheetId="7" r:id="rId5"/>
    <sheet name="Page 5" sheetId="8" r:id="rId6"/>
  </sheets>
  <definedNames>
    <definedName name="_xlnm.Print_Area" localSheetId="1">'Page 1'!$A$1:$V$17</definedName>
    <definedName name="_xlnm.Print_Area" localSheetId="2">'Page 2'!$A$1:$S$47</definedName>
    <definedName name="_xlnm.Print_Area" localSheetId="3">'Page 3'!$A$1:$T$26</definedName>
    <definedName name="_xlnm.Print_Area" localSheetId="4">'Page 4'!$A$1:$M$39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4" l="1"/>
  <c r="M27" i="4"/>
  <c r="G39" i="4" l="1"/>
  <c r="M26" i="4"/>
  <c r="M24" i="4"/>
  <c r="M19" i="4"/>
  <c r="M17" i="4"/>
  <c r="J42" i="4" l="1"/>
  <c r="G13" i="4" l="1"/>
  <c r="G18" i="4" s="1"/>
  <c r="E13" i="4"/>
  <c r="G17" i="4" s="1"/>
  <c r="Q12" i="1"/>
  <c r="U12" i="1" s="1"/>
  <c r="U14" i="1" s="1"/>
  <c r="K12" i="1"/>
  <c r="K14" i="1" s="1"/>
  <c r="O15" i="1" s="1"/>
  <c r="K12" i="5" s="1"/>
  <c r="J26" i="4"/>
  <c r="E7" i="8"/>
  <c r="G7" i="7"/>
  <c r="H7" i="5"/>
  <c r="G7" i="4"/>
  <c r="A7" i="8"/>
  <c r="A7" i="7"/>
  <c r="A7" i="5"/>
  <c r="K7" i="8"/>
  <c r="M7" i="7"/>
  <c r="S7" i="5"/>
  <c r="R7" i="4"/>
  <c r="E25" i="4"/>
  <c r="E26" i="4" s="1"/>
  <c r="Q11" i="5"/>
  <c r="F36" i="8"/>
  <c r="G27" i="4" l="1"/>
  <c r="G33" i="4"/>
  <c r="G36" i="4" s="1"/>
  <c r="P36" i="4" s="1"/>
  <c r="Q14" i="1"/>
  <c r="M12" i="4"/>
  <c r="O12" i="1"/>
  <c r="O14" i="1" s="1"/>
  <c r="G32" i="4" l="1"/>
  <c r="P32" i="4" s="1"/>
  <c r="G24" i="4"/>
  <c r="G40" i="4" s="1"/>
  <c r="P33" i="4"/>
  <c r="G38" i="4"/>
  <c r="G35" i="4"/>
  <c r="P35" i="4" s="1"/>
  <c r="O16" i="1"/>
  <c r="G25" i="4"/>
  <c r="G41" i="4" s="1"/>
  <c r="G28" i="4"/>
  <c r="J13" i="4"/>
  <c r="U15" i="1"/>
  <c r="U16" i="1" s="1"/>
  <c r="M13" i="4" l="1"/>
  <c r="G19" i="4"/>
  <c r="G29" i="4"/>
  <c r="M40" i="4"/>
  <c r="P40" i="4" s="1"/>
  <c r="M28" i="4"/>
  <c r="N16" i="5" l="1"/>
  <c r="Q16" i="5" s="1"/>
  <c r="Q18" i="5" s="1"/>
  <c r="P19" i="4"/>
  <c r="G26" i="4"/>
  <c r="G34" i="4"/>
  <c r="M18" i="4"/>
  <c r="P17" i="4"/>
  <c r="P24" i="4"/>
  <c r="M25" i="4"/>
  <c r="M41" i="4" s="1"/>
  <c r="P41" i="4" s="1"/>
  <c r="M38" i="4"/>
  <c r="P18" i="4" l="1"/>
  <c r="U13" i="4" s="1"/>
  <c r="M39" i="4"/>
  <c r="P39" i="4" s="1"/>
  <c r="U26" i="4"/>
  <c r="V26" i="4" s="1"/>
  <c r="J27" i="4" s="1"/>
  <c r="J28" i="4" s="1"/>
  <c r="P28" i="4" s="1"/>
  <c r="G42" i="4"/>
  <c r="G37" i="4"/>
  <c r="P37" i="4" s="1"/>
  <c r="P34" i="4"/>
  <c r="P38" i="4"/>
  <c r="P25" i="4"/>
  <c r="J29" i="4" l="1"/>
  <c r="P29" i="4" s="1"/>
  <c r="P27" i="4"/>
  <c r="P26" i="4"/>
  <c r="M42" i="4"/>
  <c r="P42" i="4" s="1"/>
  <c r="P45" i="4" l="1"/>
  <c r="I35" i="7" s="1"/>
  <c r="P47" i="4"/>
  <c r="Q22" i="5" s="1"/>
  <c r="I11" i="7" s="1"/>
  <c r="I12" i="7" s="1"/>
  <c r="M12" i="7" s="1"/>
  <c r="Q26" i="5" l="1"/>
  <c r="M11" i="7"/>
  <c r="M19" i="7" s="1"/>
  <c r="M32" i="7" s="1"/>
  <c r="D36" i="8" s="1"/>
  <c r="D20" i="8" s="1"/>
  <c r="I19" i="7"/>
  <c r="I32" i="7" s="1"/>
  <c r="D28" i="8" l="1"/>
  <c r="D18" i="8"/>
  <c r="D22" i="8"/>
  <c r="D24" i="8"/>
  <c r="D16" i="8"/>
  <c r="D14" i="8"/>
  <c r="D30" i="8"/>
  <c r="D26" i="8"/>
  <c r="D32" i="8"/>
  <c r="D12" i="8"/>
  <c r="D34" i="8" l="1"/>
</calcChain>
</file>

<file path=xl/sharedStrings.xml><?xml version="1.0" encoding="utf-8"?>
<sst xmlns="http://schemas.openxmlformats.org/spreadsheetml/2006/main" count="266" uniqueCount="144">
  <si>
    <t>STATE OF MAINE</t>
  </si>
  <si>
    <t>DEPARTMENT OF EDUCATION</t>
  </si>
  <si>
    <t>AUGUSTA 04333</t>
  </si>
  <si>
    <t>STATE CALCULATION FOR FUNDING PUBLIC EDUCATION (PreK-12) REPORT</t>
  </si>
  <si>
    <t>Run Date</t>
  </si>
  <si>
    <t>Computation of EPS Rates:</t>
  </si>
  <si>
    <t>1)</t>
  </si>
  <si>
    <t>2)</t>
  </si>
  <si>
    <t>3)</t>
  </si>
  <si>
    <t>9-12</t>
  </si>
  <si>
    <t>Total</t>
  </si>
  <si>
    <t>Section 1:</t>
  </si>
  <si>
    <t>A)</t>
  </si>
  <si>
    <t>B)</t>
  </si>
  <si>
    <t>4)</t>
  </si>
  <si>
    <t>5)</t>
  </si>
  <si>
    <t>6)</t>
  </si>
  <si>
    <t>7)</t>
  </si>
  <si>
    <t>8)</t>
  </si>
  <si>
    <t>+</t>
  </si>
  <si>
    <t>=</t>
  </si>
  <si>
    <t>x</t>
  </si>
  <si>
    <t>C)</t>
  </si>
  <si>
    <t>D)</t>
  </si>
  <si>
    <t>Calculated EPS Rates Per Pupil</t>
  </si>
  <si>
    <t>Divided by Attending Pupils</t>
  </si>
  <si>
    <t>PreK-8</t>
  </si>
  <si>
    <t>Page 1</t>
  </si>
  <si>
    <t>Page 2</t>
  </si>
  <si>
    <t>Section 2:</t>
  </si>
  <si>
    <t>Subsidizable Pupils (includes Superintendent Transfers)</t>
  </si>
  <si>
    <t>Basic Counts</t>
  </si>
  <si>
    <t>9-12 Pupils</t>
  </si>
  <si>
    <t>Average Calendar Year Pupils</t>
  </si>
  <si>
    <t>SAU EPS Rates from Page 1</t>
  </si>
  <si>
    <t>Weighted Counts</t>
  </si>
  <si>
    <t>9-12 Disadvantaged @</t>
  </si>
  <si>
    <t>PreK-8 Limited English Prof.</t>
  </si>
  <si>
    <t>9-12 Limited English Prof.</t>
  </si>
  <si>
    <t>Pupils</t>
  </si>
  <si>
    <t>EPS Weights</t>
  </si>
  <si>
    <t>Targeted Funds</t>
  </si>
  <si>
    <t>9-12 Student Assessment</t>
  </si>
  <si>
    <t>9-12 Technology Resources</t>
  </si>
  <si>
    <t>EPS Targeted Amount</t>
  </si>
  <si>
    <t>Basic Cost Allocations</t>
  </si>
  <si>
    <t>Weighted Cost Allocations</t>
  </si>
  <si>
    <t>Targeted Cost Allocations</t>
  </si>
  <si>
    <t>Adjusted Total Operating Allocation Amount:</t>
  </si>
  <si>
    <t>Operating Cost Allocations</t>
  </si>
  <si>
    <t>Operating Allocation Total</t>
  </si>
  <si>
    <t>Totals</t>
  </si>
  <si>
    <t>Page 3</t>
  </si>
  <si>
    <t>Section 3:</t>
  </si>
  <si>
    <t>Other Allocations</t>
  </si>
  <si>
    <t>Other Subsidizable Costs</t>
  </si>
  <si>
    <t>Inflation Adjustment</t>
  </si>
  <si>
    <t>Base Year Expenditure</t>
  </si>
  <si>
    <t>Special Education - EPS Allocation</t>
  </si>
  <si>
    <t>Transportation Operating - EPS Allocation</t>
  </si>
  <si>
    <t>Total Other Subsidizable Costs</t>
  </si>
  <si>
    <t>Page 5</t>
  </si>
  <si>
    <t>Section 5:</t>
  </si>
  <si>
    <t>Totals and Adjustments</t>
  </si>
  <si>
    <t>Total Allocation</t>
  </si>
  <si>
    <t>Total Allocation, Local Contribution, and State Contribution</t>
  </si>
  <si>
    <t>State Contribution</t>
  </si>
  <si>
    <t>Totals after adjustments to Local and State Contributions</t>
  </si>
  <si>
    <t>Plus Audit Adjustments</t>
  </si>
  <si>
    <t>Less Audit Adjustments</t>
  </si>
  <si>
    <t>Less MaineCare Seed - Private</t>
  </si>
  <si>
    <t>9)</t>
  </si>
  <si>
    <t>Less MaineCare Seed - Public</t>
  </si>
  <si>
    <t>Adjusted State Contribution</t>
  </si>
  <si>
    <t>Other Adjustments to State Contribution</t>
  </si>
  <si>
    <t>FYI: 100% EPS Total Allocation</t>
  </si>
  <si>
    <t>Page 6</t>
  </si>
  <si>
    <t>SCHEDULED PAYMENTS &amp; YEAR TO DATE PAYMENTS</t>
  </si>
  <si>
    <t>MONTH</t>
  </si>
  <si>
    <t>SUBSIDY</t>
  </si>
  <si>
    <t>PAID TO DATE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</si>
  <si>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</si>
  <si>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</si>
  <si>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</si>
  <si>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</si>
  <si>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</si>
  <si>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</si>
  <si>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</si>
  <si>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</si>
  <si>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</si>
  <si>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</si>
  <si>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</si>
  <si>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</si>
  <si>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LEP Weight</t>
  </si>
  <si>
    <t>X</t>
  </si>
  <si>
    <t>Resident SAUs</t>
  </si>
  <si>
    <t>Elem</t>
  </si>
  <si>
    <t>EPS Rate</t>
  </si>
  <si>
    <t>Sec</t>
  </si>
  <si>
    <t>Charter School A</t>
  </si>
  <si>
    <t>K-12 EPS Rate for Special Education</t>
  </si>
  <si>
    <t>Statewide weight:</t>
  </si>
  <si>
    <t xml:space="preserve"> Student Count</t>
  </si>
  <si>
    <t>Student Count</t>
  </si>
  <si>
    <t>Total Adjusted Operating Allocation (Page 2) plus Total Other Subsidizable Costs</t>
  </si>
  <si>
    <t>Total Combined Allocations (Page 2 Adjusted Total plus Other Subsidizable)</t>
  </si>
  <si>
    <t>Statewide Rate</t>
  </si>
  <si>
    <t>Estimated Count</t>
  </si>
  <si>
    <t>4YO/PreK Student Assessment</t>
  </si>
  <si>
    <t>K-8 Pupils</t>
  </si>
  <si>
    <t>4YO/PreK</t>
  </si>
  <si>
    <t>4YO/PreK Disadvantaged @</t>
  </si>
  <si>
    <t>K-8 Disadvantaged @</t>
  </si>
  <si>
    <t>4YO/PreK Limited English Prof.</t>
  </si>
  <si>
    <t>4YO/PreK Pupils</t>
  </si>
  <si>
    <t>K-8 Technology Resources</t>
  </si>
  <si>
    <t>4YO/PreK Technology Resources</t>
  </si>
  <si>
    <t>K-8 Student Assessment</t>
  </si>
  <si>
    <t>K-8</t>
  </si>
  <si>
    <t>9-12 Students</t>
  </si>
  <si>
    <t>K-8 Students</t>
  </si>
  <si>
    <t>4YO/PreK Students</t>
  </si>
  <si>
    <t>K-2 Students</t>
  </si>
  <si>
    <t># of Students</t>
  </si>
  <si>
    <t>Student Count Inputs</t>
  </si>
  <si>
    <t>State Calculation for Funding Public Education (PreK to 12) Report</t>
  </si>
  <si>
    <t>State of Maine</t>
  </si>
  <si>
    <t>Department of Education</t>
  </si>
  <si>
    <t>Augusta 04333</t>
  </si>
  <si>
    <t>Funding Estimate for Public Charter School Applicants</t>
  </si>
  <si>
    <t>For Assistance, please contact Paula Gravelle, 207-624-6792.</t>
  </si>
  <si>
    <t>10)</t>
  </si>
  <si>
    <t>4YO/PreK Disadvantaged Targeted</t>
  </si>
  <si>
    <t>K-8 Disadvantaged Targeted</t>
  </si>
  <si>
    <t>9-12 Disadvantaged Targeted</t>
  </si>
  <si>
    <t>Charter School Commission</t>
  </si>
  <si>
    <t>Special Education - High Cost Out-of-District Allication</t>
  </si>
  <si>
    <t>School Year Opening 2025</t>
  </si>
  <si>
    <t>2024-25</t>
  </si>
  <si>
    <t>October 2023</t>
  </si>
  <si>
    <t>Estimated</t>
  </si>
  <si>
    <t>11)</t>
  </si>
  <si>
    <t>K-2 Pupils</t>
  </si>
  <si>
    <t>Gifted &amp; Talented Expenditures from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</si>
</sst>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3" formatCode="_(* #,##0.00_);_(* \(#,##0.00\);_(* &quot;-&quot;??_);_(@_)"/>
    <numFmt numFmtId="164" formatCode="0.0"/>
    <numFmt numFmtId="165" formatCode="#,##0.0"/>
    <numFmt numFmtId="166" formatCode="0.0000"/>
    <numFmt numFmtId="167" formatCode=".0000"/>
    <numFmt numFmtId="168" formatCode="0.000"/>
    <numFmt numFmtId="169" formatCode="_(* #,##0.000_);_(* \(#,##0.000\);_(* &quot;-&quot;??_);_(@_)"/>
    <numFmt numFmtId="170" formatCode="_(* #,##0.0_);_(* \(#,##0.0\);_(* &quot;-&quot;??_);_(@_)"/>
  </numFmts>
  <fonts count="3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theme="3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</font>
    <font>
      <strike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1" fillId="0" borderId="0"/>
    <xf numFmtId="0" fontId="3" fillId="0" borderId="0"/>
    <xf numFmtId="9" fontId="4" fillId="0" borderId="0" applyFont="0" applyFill="0" applyBorder="0" applyAlignment="0" applyProtection="0"/>
  </cellStyleXfs>
  <cellXfs count="33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/>
    </xf>
    <xf numFmtId="0" fontId="0" fillId="2" borderId="0" xfId="0" applyFill="1"/>
    <xf numFmtId="0" fontId="0" fillId="2" borderId="0" xfId="0" quotePrefix="1" applyFill="1" applyAlignment="1">
      <alignment horizontal="center"/>
    </xf>
    <xf numFmtId="0" fontId="0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quotePrefix="1" applyFill="1" applyAlignment="1">
      <alignment horizontal="center"/>
    </xf>
    <xf numFmtId="0" fontId="0" fillId="3" borderId="0" xfId="0" quotePrefix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0" borderId="0" xfId="0" applyFill="1"/>
    <xf numFmtId="0" fontId="6" fillId="0" borderId="0" xfId="0" applyFont="1" applyFill="1"/>
    <xf numFmtId="0" fontId="0" fillId="0" borderId="0" xfId="0" applyFo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3" fontId="0" fillId="3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165" fontId="9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6" fillId="2" borderId="0" xfId="0" applyFont="1" applyFill="1" applyAlignment="1">
      <alignment horizontal="center"/>
    </xf>
    <xf numFmtId="0" fontId="0" fillId="3" borderId="0" xfId="0" quotePrefix="1" applyFill="1" applyAlignment="1">
      <alignment horizontal="center"/>
    </xf>
    <xf numFmtId="0" fontId="0" fillId="0" borderId="0" xfId="0" applyFill="1" applyAlignment="1">
      <alignment horizontal="right"/>
    </xf>
    <xf numFmtId="49" fontId="0" fillId="3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164" fontId="0" fillId="3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quotePrefix="1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" fontId="0" fillId="3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0" fontId="0" fillId="3" borderId="0" xfId="0" applyFill="1" applyAlignment="1">
      <alignment horizontal="center"/>
    </xf>
    <xf numFmtId="168" fontId="0" fillId="0" borderId="0" xfId="0" applyNumberFormat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4" fontId="0" fillId="3" borderId="0" xfId="0" applyNumberFormat="1" applyFont="1" applyFill="1" applyAlignment="1">
      <alignment horizontal="right"/>
    </xf>
    <xf numFmtId="164" fontId="0" fillId="3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68" fontId="0" fillId="3" borderId="0" xfId="0" applyNumberFormat="1" applyFill="1" applyAlignment="1">
      <alignment horizontal="right"/>
    </xf>
    <xf numFmtId="0" fontId="6" fillId="3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10" fontId="0" fillId="0" borderId="0" xfId="0" applyNumberFormat="1" applyFill="1" applyAlignment="1">
      <alignment horizontal="right"/>
    </xf>
    <xf numFmtId="0" fontId="7" fillId="0" borderId="0" xfId="0" applyFont="1" applyAlignment="1">
      <alignment horizontal="center" wrapText="1"/>
    </xf>
    <xf numFmtId="10" fontId="0" fillId="3" borderId="0" xfId="0" applyNumberForma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0" fontId="6" fillId="2" borderId="0" xfId="0" applyFont="1" applyFill="1" applyAlignment="1">
      <alignment horizontal="left"/>
    </xf>
    <xf numFmtId="43" fontId="5" fillId="3" borderId="0" xfId="1" applyFont="1" applyFill="1" applyAlignment="1">
      <alignment horizontal="right"/>
    </xf>
    <xf numFmtId="43" fontId="5" fillId="0" borderId="0" xfId="1" applyFont="1" applyAlignment="1">
      <alignment horizontal="right"/>
    </xf>
    <xf numFmtId="170" fontId="5" fillId="3" borderId="0" xfId="1" applyNumberFormat="1" applyFont="1" applyFill="1" applyAlignment="1">
      <alignment horizontal="center"/>
    </xf>
    <xf numFmtId="170" fontId="5" fillId="3" borderId="0" xfId="1" applyNumberFormat="1" applyFont="1" applyFill="1" applyAlignment="1">
      <alignment horizontal="right"/>
    </xf>
    <xf numFmtId="170" fontId="5" fillId="0" borderId="0" xfId="1" applyNumberFormat="1" applyFont="1" applyAlignment="1">
      <alignment horizontal="right"/>
    </xf>
    <xf numFmtId="39" fontId="5" fillId="3" borderId="0" xfId="1" applyNumberFormat="1" applyFont="1" applyFill="1" applyAlignment="1">
      <alignment horizontal="right"/>
    </xf>
    <xf numFmtId="39" fontId="5" fillId="0" borderId="0" xfId="1" applyNumberFormat="1" applyFont="1" applyAlignment="1">
      <alignment horizontal="right"/>
    </xf>
    <xf numFmtId="0" fontId="6" fillId="2" borderId="0" xfId="0" applyFont="1" applyFill="1" applyAlignment="1"/>
    <xf numFmtId="165" fontId="0" fillId="0" borderId="0" xfId="0" applyNumberFormat="1" applyFill="1" applyAlignment="1">
      <alignment horizontal="right"/>
    </xf>
    <xf numFmtId="4" fontId="6" fillId="3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43" fontId="6" fillId="0" borderId="0" xfId="0" applyNumberFormat="1" applyFont="1"/>
    <xf numFmtId="43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6" fillId="2" borderId="0" xfId="0" applyFont="1" applyFill="1" applyAlignment="1">
      <alignment horizontal="center"/>
    </xf>
    <xf numFmtId="0" fontId="0" fillId="3" borderId="0" xfId="0" quotePrefix="1" applyFill="1" applyAlignment="1">
      <alignment horizontal="center"/>
    </xf>
    <xf numFmtId="0" fontId="0" fillId="3" borderId="0" xfId="0" applyFill="1" applyAlignment="1">
      <alignment horizontal="right"/>
    </xf>
    <xf numFmtId="0" fontId="6" fillId="0" borderId="0" xfId="0" applyFont="1"/>
    <xf numFmtId="0" fontId="0" fillId="0" borderId="0" xfId="0" applyAlignment="1">
      <alignment horizontal="right"/>
    </xf>
    <xf numFmtId="164" fontId="0" fillId="3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right"/>
    </xf>
    <xf numFmtId="0" fontId="0" fillId="3" borderId="0" xfId="0" applyFill="1" applyAlignment="1">
      <alignment horizontal="left"/>
    </xf>
    <xf numFmtId="49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43" fontId="6" fillId="0" borderId="0" xfId="0" applyNumberFormat="1" applyFont="1" applyAlignment="1">
      <alignment horizontal="center" wrapText="1"/>
    </xf>
    <xf numFmtId="43" fontId="6" fillId="2" borderId="0" xfId="0" applyNumberFormat="1" applyFont="1" applyFill="1"/>
    <xf numFmtId="4" fontId="6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/>
    <xf numFmtId="164" fontId="0" fillId="0" borderId="0" xfId="0" applyNumberFormat="1" applyAlignment="1">
      <alignment horizontal="center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 applyAlignment="1">
      <alignment horizontal="center" wrapText="1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right"/>
    </xf>
    <xf numFmtId="7" fontId="0" fillId="3" borderId="0" xfId="0" applyNumberFormat="1" applyFill="1" applyAlignment="1">
      <alignment horizontal="right"/>
    </xf>
    <xf numFmtId="7" fontId="0" fillId="0" borderId="0" xfId="0" applyNumberFormat="1" applyFill="1" applyAlignment="1">
      <alignment horizontal="right"/>
    </xf>
    <xf numFmtId="7" fontId="0" fillId="0" borderId="0" xfId="0" quotePrefix="1" applyNumberFormat="1" applyFill="1" applyAlignment="1">
      <alignment horizontal="right"/>
    </xf>
    <xf numFmtId="7" fontId="0" fillId="0" borderId="0" xfId="0" applyNumberFormat="1" applyAlignment="1">
      <alignment horizontal="right"/>
    </xf>
    <xf numFmtId="7" fontId="0" fillId="3" borderId="0" xfId="0" quotePrefix="1" applyNumberFormat="1" applyFill="1" applyAlignment="1">
      <alignment horizontal="right"/>
    </xf>
    <xf numFmtId="0" fontId="6" fillId="3" borderId="0" xfId="0" applyFont="1" applyFill="1" applyAlignment="1">
      <alignment horizontal="left"/>
    </xf>
    <xf numFmtId="7" fontId="6" fillId="3" borderId="0" xfId="0" applyNumberFormat="1" applyFont="1" applyFill="1" applyAlignment="1">
      <alignment horizontal="right"/>
    </xf>
    <xf numFmtId="7" fontId="6" fillId="3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6" fillId="0" borderId="0" xfId="0" applyFont="1"/>
    <xf numFmtId="164" fontId="10" fillId="3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horizontal="right"/>
    </xf>
    <xf numFmtId="0" fontId="0" fillId="0" borderId="0" xfId="0" applyAlignment="1"/>
    <xf numFmtId="0" fontId="6" fillId="0" borderId="0" xfId="0" applyFont="1"/>
    <xf numFmtId="0" fontId="0" fillId="0" borderId="0" xfId="0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3" fontId="11" fillId="2" borderId="0" xfId="0" applyNumberFormat="1" applyFont="1" applyFill="1" applyAlignment="1">
      <alignment horizontal="right"/>
    </xf>
    <xf numFmtId="170" fontId="10" fillId="3" borderId="0" xfId="1" applyNumberFormat="1" applyFont="1" applyFill="1" applyAlignment="1">
      <alignment horizontal="center"/>
    </xf>
    <xf numFmtId="170" fontId="10" fillId="0" borderId="0" xfId="1" applyNumberFormat="1" applyFont="1" applyAlignment="1">
      <alignment horizontal="center"/>
    </xf>
    <xf numFmtId="170" fontId="10" fillId="3" borderId="0" xfId="1" applyNumberFormat="1" applyFont="1" applyFill="1" applyAlignment="1">
      <alignment horizontal="right"/>
    </xf>
    <xf numFmtId="170" fontId="10" fillId="0" borderId="0" xfId="1" applyNumberFormat="1" applyFont="1" applyAlignment="1">
      <alignment horizontal="right"/>
    </xf>
    <xf numFmtId="167" fontId="10" fillId="3" borderId="0" xfId="0" applyNumberFormat="1" applyFont="1" applyFill="1" applyAlignment="1">
      <alignment horizontal="center"/>
    </xf>
    <xf numFmtId="167" fontId="10" fillId="0" borderId="0" xfId="0" applyNumberFormat="1" applyFont="1" applyAlignment="1">
      <alignment horizontal="center"/>
    </xf>
    <xf numFmtId="170" fontId="0" fillId="0" borderId="0" xfId="0" applyNumberFormat="1"/>
    <xf numFmtId="43" fontId="0" fillId="0" borderId="0" xfId="0" applyNumberFormat="1" applyAlignment="1">
      <alignment horizontal="right"/>
    </xf>
    <xf numFmtId="168" fontId="0" fillId="0" borderId="0" xfId="0" applyNumberFormat="1" applyFill="1" applyAlignment="1">
      <alignment horizontal="right"/>
    </xf>
    <xf numFmtId="43" fontId="12" fillId="3" borderId="0" xfId="1" applyFont="1" applyFill="1" applyAlignment="1">
      <alignment horizontal="right"/>
    </xf>
    <xf numFmtId="43" fontId="12" fillId="0" borderId="0" xfId="1" applyFont="1" applyAlignment="1">
      <alignment horizontal="right"/>
    </xf>
    <xf numFmtId="4" fontId="10" fillId="3" borderId="0" xfId="0" applyNumberFormat="1" applyFont="1" applyFill="1" applyAlignment="1">
      <alignment horizontal="right"/>
    </xf>
    <xf numFmtId="164" fontId="0" fillId="0" borderId="0" xfId="0" applyNumberFormat="1"/>
    <xf numFmtId="43" fontId="0" fillId="0" borderId="0" xfId="0" applyNumberFormat="1"/>
    <xf numFmtId="4" fontId="13" fillId="0" borderId="0" xfId="0" applyNumberFormat="1" applyFont="1" applyAlignment="1">
      <alignment horizontal="right"/>
    </xf>
    <xf numFmtId="4" fontId="13" fillId="3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 applyAlignment="1"/>
    <xf numFmtId="4" fontId="6" fillId="0" borderId="1" xfId="0" applyNumberFormat="1" applyFont="1" applyFill="1" applyBorder="1" applyAlignment="1">
      <alignment horizontal="right"/>
    </xf>
    <xf numFmtId="49" fontId="0" fillId="0" borderId="0" xfId="0" applyNumberFormat="1"/>
    <xf numFmtId="170" fontId="14" fillId="0" borderId="0" xfId="1" applyNumberFormat="1" applyFont="1" applyFill="1" applyAlignment="1">
      <alignment horizontal="center"/>
    </xf>
    <xf numFmtId="10" fontId="15" fillId="0" borderId="0" xfId="0" applyNumberFormat="1" applyFont="1"/>
    <xf numFmtId="0" fontId="15" fillId="0" borderId="0" xfId="0" applyFont="1"/>
    <xf numFmtId="0" fontId="0" fillId="0" borderId="0" xfId="0" applyAlignment="1">
      <alignment horizontal="center"/>
    </xf>
    <xf numFmtId="0" fontId="0" fillId="3" borderId="0" xfId="0" quotePrefix="1" applyFill="1" applyAlignment="1">
      <alignment horizontal="center"/>
    </xf>
    <xf numFmtId="0" fontId="7" fillId="0" borderId="0" xfId="0" applyFont="1" applyAlignment="1">
      <alignment horizontal="center"/>
    </xf>
    <xf numFmtId="165" fontId="0" fillId="3" borderId="0" xfId="0" applyNumberFormat="1" applyFill="1" applyAlignment="1">
      <alignment horizontal="center"/>
    </xf>
    <xf numFmtId="0" fontId="6" fillId="0" borderId="0" xfId="0" applyFont="1"/>
    <xf numFmtId="49" fontId="7" fillId="0" borderId="0" xfId="0" applyNumberFormat="1" applyFont="1" applyAlignment="1">
      <alignment horizontal="center"/>
    </xf>
    <xf numFmtId="4" fontId="16" fillId="3" borderId="0" xfId="0" applyNumberFormat="1" applyFont="1" applyFill="1" applyAlignment="1">
      <alignment horizontal="center"/>
    </xf>
    <xf numFmtId="4" fontId="16" fillId="3" borderId="0" xfId="0" applyNumberFormat="1" applyFont="1" applyFill="1" applyAlignment="1">
      <alignment horizontal="right"/>
    </xf>
    <xf numFmtId="4" fontId="0" fillId="3" borderId="0" xfId="0" applyNumberFormat="1" applyFill="1" applyAlignment="1">
      <alignment horizontal="center"/>
    </xf>
    <xf numFmtId="3" fontId="0" fillId="2" borderId="0" xfId="0" applyNumberForma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0" fontId="17" fillId="3" borderId="0" xfId="0" applyFont="1" applyFill="1" applyAlignment="1">
      <alignment horizontal="right"/>
    </xf>
    <xf numFmtId="0" fontId="17" fillId="3" borderId="0" xfId="0" applyFont="1" applyFill="1" applyAlignment="1">
      <alignment horizontal="center"/>
    </xf>
    <xf numFmtId="0" fontId="17" fillId="3" borderId="0" xfId="0" quotePrefix="1" applyFont="1" applyFill="1" applyAlignment="1">
      <alignment horizontal="center"/>
    </xf>
    <xf numFmtId="39" fontId="17" fillId="3" borderId="0" xfId="1" applyNumberFormat="1" applyFont="1" applyFill="1" applyAlignment="1">
      <alignment horizontal="right"/>
    </xf>
    <xf numFmtId="4" fontId="17" fillId="3" borderId="0" xfId="0" applyNumberFormat="1" applyFont="1" applyFill="1" applyAlignment="1">
      <alignment horizontal="right"/>
    </xf>
    <xf numFmtId="43" fontId="17" fillId="3" borderId="0" xfId="1" applyFont="1" applyFill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/>
    <xf numFmtId="169" fontId="18" fillId="0" borderId="0" xfId="1" applyNumberFormat="1" applyFont="1" applyAlignment="1">
      <alignment horizontal="right"/>
    </xf>
    <xf numFmtId="166" fontId="17" fillId="0" borderId="0" xfId="0" applyNumberFormat="1" applyFont="1" applyAlignment="1">
      <alignment horizontal="center"/>
    </xf>
    <xf numFmtId="0" fontId="17" fillId="0" borderId="0" xfId="0" quotePrefix="1" applyFont="1" applyAlignment="1">
      <alignment horizontal="center"/>
    </xf>
    <xf numFmtId="39" fontId="17" fillId="0" borderId="0" xfId="1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43" fontId="17" fillId="0" borderId="0" xfId="1" applyFont="1" applyAlignment="1">
      <alignment horizontal="right"/>
    </xf>
    <xf numFmtId="169" fontId="18" fillId="3" borderId="0" xfId="1" applyNumberFormat="1" applyFont="1" applyFill="1" applyAlignment="1">
      <alignment horizontal="right"/>
    </xf>
    <xf numFmtId="0" fontId="17" fillId="3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164" fontId="17" fillId="3" borderId="0" xfId="0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quotePrefix="1" applyFill="1" applyAlignment="1">
      <alignment horizontal="center"/>
    </xf>
    <xf numFmtId="0" fontId="17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2" fontId="17" fillId="0" borderId="0" xfId="0" applyNumberFormat="1" applyFont="1" applyAlignment="1">
      <alignment horizontal="center"/>
    </xf>
    <xf numFmtId="0" fontId="17" fillId="3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20" fillId="0" borderId="0" xfId="0" applyFont="1" applyFill="1"/>
    <xf numFmtId="10" fontId="17" fillId="0" borderId="0" xfId="0" applyNumberFormat="1" applyFont="1" applyFill="1" applyAlignment="1">
      <alignment horizontal="right"/>
    </xf>
    <xf numFmtId="10" fontId="17" fillId="3" borderId="0" xfId="0" applyNumberFormat="1" applyFont="1" applyFill="1" applyAlignment="1">
      <alignment horizontal="right"/>
    </xf>
    <xf numFmtId="0" fontId="17" fillId="0" borderId="0" xfId="0" applyFont="1" applyAlignment="1"/>
    <xf numFmtId="9" fontId="21" fillId="0" borderId="0" xfId="0" applyNumberFormat="1" applyFont="1" applyAlignment="1">
      <alignment horizontal="center"/>
    </xf>
    <xf numFmtId="0" fontId="17" fillId="3" borderId="0" xfId="0" applyFont="1" applyFill="1" applyAlignment="1"/>
    <xf numFmtId="9" fontId="21" fillId="3" borderId="0" xfId="0" quotePrefix="1" applyNumberFormat="1" applyFont="1" applyFill="1" applyAlignment="1">
      <alignment horizontal="center"/>
    </xf>
    <xf numFmtId="4" fontId="21" fillId="0" borderId="0" xfId="0" applyNumberFormat="1" applyFont="1" applyAlignment="1">
      <alignment horizontal="right"/>
    </xf>
    <xf numFmtId="4" fontId="21" fillId="3" borderId="0" xfId="0" applyNumberFormat="1" applyFont="1" applyFill="1" applyAlignment="1">
      <alignment horizontal="right"/>
    </xf>
    <xf numFmtId="0" fontId="0" fillId="3" borderId="0" xfId="0" quotePrefix="1" applyFill="1" applyAlignment="1">
      <alignment horizontal="right"/>
    </xf>
    <xf numFmtId="9" fontId="0" fillId="3" borderId="0" xfId="0" applyNumberForma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quotePrefix="1" applyFont="1" applyFill="1" applyAlignment="1">
      <alignment horizontal="center"/>
    </xf>
    <xf numFmtId="4" fontId="0" fillId="2" borderId="0" xfId="0" applyNumberFormat="1" applyFont="1" applyFill="1" applyAlignment="1">
      <alignment horizontal="right"/>
    </xf>
    <xf numFmtId="0" fontId="1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quotePrefix="1" applyFill="1" applyAlignment="1">
      <alignment horizontal="center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 applyAlignment="1">
      <alignment horizontal="center"/>
    </xf>
    <xf numFmtId="0" fontId="6" fillId="0" borderId="0" xfId="0" applyFont="1"/>
    <xf numFmtId="164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right"/>
    </xf>
    <xf numFmtId="170" fontId="10" fillId="4" borderId="0" xfId="1" applyNumberFormat="1" applyFont="1" applyFill="1" applyAlignment="1">
      <alignment horizontal="right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right"/>
    </xf>
    <xf numFmtId="164" fontId="0" fillId="4" borderId="0" xfId="0" applyNumberFormat="1" applyFill="1" applyAlignment="1">
      <alignment horizontal="center"/>
    </xf>
    <xf numFmtId="0" fontId="0" fillId="4" borderId="0" xfId="0" quotePrefix="1" applyFill="1" applyAlignment="1">
      <alignment horizontal="center"/>
    </xf>
    <xf numFmtId="168" fontId="0" fillId="3" borderId="0" xfId="0" applyNumberForma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right"/>
    </xf>
    <xf numFmtId="0" fontId="0" fillId="3" borderId="0" xfId="0" quotePrefix="1" applyFont="1" applyFill="1" applyAlignment="1">
      <alignment horizontal="center"/>
    </xf>
    <xf numFmtId="39" fontId="5" fillId="3" borderId="0" xfId="1" applyNumberFormat="1" applyFont="1" applyFill="1" applyAlignment="1">
      <alignment horizontal="right"/>
    </xf>
    <xf numFmtId="170" fontId="5" fillId="4" borderId="0" xfId="1" applyNumberFormat="1" applyFont="1" applyFill="1" applyAlignment="1">
      <alignment horizontal="center"/>
    </xf>
    <xf numFmtId="43" fontId="6" fillId="0" borderId="0" xfId="0" applyNumberFormat="1" applyFont="1" applyAlignment="1">
      <alignment horizontal="right"/>
    </xf>
    <xf numFmtId="43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/>
    <xf numFmtId="0" fontId="26" fillId="0" borderId="0" xfId="0" applyFont="1" applyAlignment="1"/>
    <xf numFmtId="167" fontId="29" fillId="0" borderId="0" xfId="0" applyNumberFormat="1" applyFont="1" applyAlignment="1">
      <alignment horizontal="center"/>
    </xf>
    <xf numFmtId="167" fontId="29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quotePrefix="1" applyFill="1" applyAlignment="1">
      <alignment horizontal="center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10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right"/>
    </xf>
    <xf numFmtId="4" fontId="1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/>
    <xf numFmtId="0" fontId="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quotePrefix="1" applyFill="1" applyAlignment="1">
      <alignment horizontal="center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0" fillId="3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9" fillId="0" borderId="0" xfId="0" applyFont="1" applyAlignment="1">
      <alignment horizontal="center" wrapText="1"/>
    </xf>
    <xf numFmtId="164" fontId="0" fillId="3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16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4" fontId="17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right"/>
    </xf>
    <xf numFmtId="49" fontId="6" fillId="0" borderId="0" xfId="0" applyNumberFormat="1" applyFont="1" applyAlignment="1">
      <alignment horizontal="center"/>
    </xf>
    <xf numFmtId="0" fontId="0" fillId="4" borderId="0" xfId="0" applyFill="1" applyAlignment="1">
      <alignment horizontal="right"/>
    </xf>
    <xf numFmtId="0" fontId="6" fillId="0" borderId="0" xfId="0" applyFont="1"/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right"/>
    </xf>
    <xf numFmtId="49" fontId="7" fillId="0" borderId="0" xfId="0" applyNumberFormat="1" applyFont="1" applyAlignment="1">
      <alignment horizontal="center" wrapText="1"/>
    </xf>
    <xf numFmtId="164" fontId="0" fillId="3" borderId="0" xfId="0" applyNumberFormat="1" applyFill="1" applyAlignment="1">
      <alignment horizontal="center"/>
    </xf>
    <xf numFmtId="0" fontId="6" fillId="0" borderId="0" xfId="0" applyFont="1" applyFill="1" applyAlignment="1">
      <alignment horizontal="right"/>
    </xf>
    <xf numFmtId="0" fontId="19" fillId="0" borderId="0" xfId="0" applyFont="1" applyAlignment="1"/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0" fillId="3" borderId="0" xfId="0" applyFont="1" applyFill="1" applyAlignment="1">
      <alignment horizontal="left"/>
    </xf>
    <xf numFmtId="43" fontId="6" fillId="0" borderId="0" xfId="0" applyNumberFormat="1" applyFont="1" applyAlignment="1">
      <alignment horizontal="center" wrapText="1"/>
    </xf>
    <xf numFmtId="0" fontId="0" fillId="0" borderId="0" xfId="0" applyAlignment="1">
      <alignment horizontal="left"/>
    </xf>
    <xf numFmtId="0" fontId="17" fillId="3" borderId="0" xfId="0" applyFont="1" applyFill="1" applyAlignment="1">
      <alignment horizontal="left"/>
    </xf>
    <xf numFmtId="0" fontId="6" fillId="0" borderId="0" xfId="0" applyFont="1" applyAlignment="1"/>
    <xf numFmtId="0" fontId="0" fillId="3" borderId="0" xfId="0" applyFill="1" applyAlignment="1">
      <alignment horizontal="left"/>
    </xf>
    <xf numFmtId="0" fontId="17" fillId="0" borderId="0" xfId="0" applyFont="1" applyAlignment="1">
      <alignment horizontal="left"/>
    </xf>
    <xf numFmtId="3" fontId="0" fillId="0" borderId="0" xfId="0" applyNumberFormat="1" applyFill="1" applyAlignment="1">
      <alignment horizontal="center"/>
    </xf>
    <xf numFmtId="170" fontId="10" fillId="0" borderId="0" xfId="1" applyNumberFormat="1" applyFont="1" applyFill="1" applyAlignment="1">
      <alignment horizontal="right"/>
    </xf>
    <xf numFmtId="165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right"/>
    </xf>
    <xf numFmtId="43" fontId="5" fillId="0" borderId="0" xfId="1" applyFont="1" applyFill="1" applyAlignment="1">
      <alignment horizontal="right"/>
    </xf>
    <xf numFmtId="43" fontId="0" fillId="3" borderId="0" xfId="1" applyFont="1" applyFill="1" applyAlignment="1">
      <alignment horizontal="center"/>
    </xf>
  </cellXfs>
  <cellStyles count="7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Percent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4"/>
  <sheetViews>
    <sheetView tabSelected="1" workbookViewId="0">
      <selection activeCell="B17" sqref="B17"/>
    </sheetView>
  </sheetViews>
  <sheetFormatPr defaultRowHeight="15" x14ac:dyDescent="0.25"/>
  <cols>
    <col min="1" max="1" width="33.5703125" style="236" customWidth="1"/>
    <col min="2" max="2" width="19.42578125" customWidth="1"/>
  </cols>
  <sheetData>
    <row r="1" spans="1:8" x14ac:dyDescent="0.25">
      <c r="A1" s="257"/>
    </row>
    <row r="2" spans="1:8" ht="18" x14ac:dyDescent="0.25">
      <c r="A2" s="257"/>
      <c r="B2" s="266" t="s">
        <v>126</v>
      </c>
    </row>
    <row r="3" spans="1:8" ht="18" x14ac:dyDescent="0.25">
      <c r="A3" s="257"/>
      <c r="B3" s="267" t="s">
        <v>127</v>
      </c>
    </row>
    <row r="4" spans="1:8" ht="18" x14ac:dyDescent="0.25">
      <c r="A4" s="257"/>
      <c r="B4" s="267" t="s">
        <v>128</v>
      </c>
    </row>
    <row r="5" spans="1:8" ht="18" x14ac:dyDescent="0.25">
      <c r="A5" s="257"/>
      <c r="B5" s="267"/>
    </row>
    <row r="6" spans="1:8" ht="18" x14ac:dyDescent="0.25">
      <c r="A6" s="257"/>
      <c r="B6" s="267"/>
      <c r="C6" s="268" t="s">
        <v>129</v>
      </c>
      <c r="D6" s="268"/>
      <c r="E6" s="268"/>
      <c r="F6" s="268"/>
      <c r="G6" s="268"/>
      <c r="H6" s="268"/>
    </row>
    <row r="7" spans="1:8" ht="18" x14ac:dyDescent="0.25">
      <c r="A7" s="257"/>
      <c r="B7" s="267"/>
      <c r="C7" s="268" t="s">
        <v>137</v>
      </c>
      <c r="D7" s="268"/>
      <c r="E7" s="268"/>
      <c r="F7" s="268"/>
      <c r="G7" s="268"/>
      <c r="H7" s="268"/>
    </row>
    <row r="8" spans="1:8" x14ac:dyDescent="0.25">
      <c r="A8" s="257"/>
    </row>
    <row r="9" spans="1:8" ht="18.75" x14ac:dyDescent="0.3">
      <c r="A9" s="257"/>
      <c r="B9" s="259" t="s">
        <v>125</v>
      </c>
      <c r="C9" s="260"/>
      <c r="D9" s="260"/>
      <c r="E9" s="260"/>
      <c r="F9" s="260"/>
      <c r="G9" s="260"/>
    </row>
    <row r="10" spans="1:8" ht="15.75" x14ac:dyDescent="0.25">
      <c r="A10" s="261"/>
      <c r="B10" s="262"/>
    </row>
    <row r="11" spans="1:8" ht="15.75" x14ac:dyDescent="0.25">
      <c r="A11" s="264" t="s">
        <v>124</v>
      </c>
      <c r="B11" s="265" t="s">
        <v>123</v>
      </c>
    </row>
    <row r="12" spans="1:8" ht="15.75" x14ac:dyDescent="0.25">
      <c r="A12" s="261"/>
      <c r="B12" s="263"/>
    </row>
    <row r="13" spans="1:8" ht="15.75" x14ac:dyDescent="0.25">
      <c r="A13" s="261" t="s">
        <v>121</v>
      </c>
      <c r="B13" s="262">
        <v>6</v>
      </c>
    </row>
    <row r="14" spans="1:8" ht="15.75" x14ac:dyDescent="0.25">
      <c r="A14" s="261" t="s">
        <v>120</v>
      </c>
      <c r="B14" s="262">
        <v>20</v>
      </c>
    </row>
    <row r="15" spans="1:8" ht="15.75" x14ac:dyDescent="0.25">
      <c r="A15" s="261" t="s">
        <v>119</v>
      </c>
      <c r="B15" s="262">
        <v>0</v>
      </c>
    </row>
    <row r="16" spans="1:8" ht="15.75" x14ac:dyDescent="0.25">
      <c r="A16" s="261" t="s">
        <v>122</v>
      </c>
      <c r="B16" s="262">
        <v>8</v>
      </c>
    </row>
    <row r="20" spans="1:3" x14ac:dyDescent="0.25">
      <c r="A20" s="258" t="s">
        <v>130</v>
      </c>
      <c r="B20" s="258"/>
      <c r="C20" s="258"/>
    </row>
    <row r="24" spans="1:3" x14ac:dyDescent="0.25">
      <c r="A24" s="258"/>
      <c r="B24" s="25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16"/>
  <sheetViews>
    <sheetView workbookViewId="0">
      <selection activeCell="U16" sqref="U16"/>
    </sheetView>
  </sheetViews>
  <sheetFormatPr defaultRowHeight="15" x14ac:dyDescent="0.25"/>
  <cols>
    <col min="1" max="1" width="8.7109375" customWidth="1"/>
    <col min="2" max="2" width="2.140625" customWidth="1"/>
    <col min="3" max="3" width="21.140625" customWidth="1"/>
    <col min="4" max="4" width="7.42578125" customWidth="1"/>
    <col min="5" max="5" width="1.85546875" style="1" customWidth="1"/>
    <col min="6" max="6" width="4.140625" style="134" customWidth="1"/>
    <col min="7" max="7" width="1.42578125" style="134" customWidth="1"/>
    <col min="8" max="9" width="1.7109375" style="134" customWidth="1"/>
    <col min="10" max="10" width="2.140625" style="1" customWidth="1"/>
    <col min="11" max="11" width="8.140625" style="1" customWidth="1"/>
    <col min="12" max="12" width="2.140625" style="1" customWidth="1"/>
    <col min="13" max="13" width="9.85546875" style="1" customWidth="1"/>
    <col min="14" max="14" width="2.140625" style="1" customWidth="1"/>
    <col min="15" max="15" width="10.140625" style="1" bestFit="1" customWidth="1"/>
    <col min="16" max="16" width="2.140625" style="1" customWidth="1"/>
    <col min="17" max="17" width="9.140625" style="1" customWidth="1"/>
    <col min="18" max="18" width="2.140625" style="1" customWidth="1"/>
    <col min="19" max="19" width="9.140625" style="1" customWidth="1"/>
    <col min="20" max="20" width="2.140625" style="1" customWidth="1"/>
    <col min="21" max="21" width="11" style="1" customWidth="1"/>
    <col min="22" max="22" width="10.42578125" style="1" customWidth="1"/>
    <col min="23" max="23" width="6.140625" customWidth="1"/>
  </cols>
  <sheetData>
    <row r="1" spans="1:22" s="6" customFormat="1" x14ac:dyDescent="0.25">
      <c r="A1" s="283" t="s">
        <v>0</v>
      </c>
      <c r="B1" s="283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5"/>
      <c r="P1" s="285"/>
      <c r="Q1" s="285"/>
      <c r="R1" s="285"/>
      <c r="S1" s="285"/>
      <c r="T1" s="285"/>
      <c r="U1" s="285"/>
      <c r="V1" s="12" t="s">
        <v>27</v>
      </c>
    </row>
    <row r="2" spans="1:22" s="6" customFormat="1" x14ac:dyDescent="0.25">
      <c r="A2" s="286" t="s">
        <v>1</v>
      </c>
      <c r="B2" s="286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8"/>
      <c r="P2" s="288"/>
      <c r="Q2" s="288"/>
      <c r="R2" s="288"/>
      <c r="S2" s="288"/>
      <c r="T2" s="288"/>
      <c r="U2" s="288"/>
      <c r="V2" s="8" t="s">
        <v>4</v>
      </c>
    </row>
    <row r="3" spans="1:22" s="6" customFormat="1" x14ac:dyDescent="0.25">
      <c r="A3" s="286" t="s">
        <v>2</v>
      </c>
      <c r="B3" s="286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8"/>
    </row>
    <row r="4" spans="1:22" s="6" customFormat="1" ht="6" customHeight="1" x14ac:dyDescent="0.25">
      <c r="E4" s="8"/>
      <c r="F4" s="135"/>
      <c r="G4" s="135"/>
      <c r="H4" s="135"/>
      <c r="I4" s="135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6" customFormat="1" x14ac:dyDescent="0.25">
      <c r="A5" s="289" t="s">
        <v>3</v>
      </c>
      <c r="B5" s="289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84"/>
      <c r="Q5" s="284"/>
      <c r="R5" s="284"/>
      <c r="S5" s="284"/>
      <c r="T5" s="284"/>
      <c r="U5" s="284"/>
      <c r="V5" s="284"/>
    </row>
    <row r="6" spans="1:22" s="6" customFormat="1" ht="6" customHeight="1" x14ac:dyDescent="0.25">
      <c r="E6" s="8"/>
      <c r="F6" s="135"/>
      <c r="G6" s="135"/>
      <c r="H6" s="135"/>
      <c r="I6" s="135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s="6" customFormat="1" x14ac:dyDescent="0.25">
      <c r="A7" s="85"/>
      <c r="B7" s="14"/>
      <c r="C7" s="14"/>
      <c r="D7" s="14"/>
      <c r="E7" s="14"/>
      <c r="F7" s="14"/>
      <c r="G7" s="14"/>
      <c r="H7" s="14"/>
      <c r="I7" s="14"/>
      <c r="J7" s="14"/>
      <c r="K7" s="93" t="s">
        <v>99</v>
      </c>
      <c r="L7" s="93"/>
      <c r="M7" s="93"/>
      <c r="N7" s="15"/>
      <c r="O7" s="15"/>
      <c r="P7" s="15"/>
      <c r="Q7" s="15"/>
      <c r="R7" s="15"/>
      <c r="S7" s="15"/>
      <c r="T7" s="15"/>
      <c r="U7" s="15"/>
      <c r="V7" s="15" t="s">
        <v>138</v>
      </c>
    </row>
    <row r="8" spans="1:22" ht="6.75" customHeight="1" x14ac:dyDescent="0.25"/>
    <row r="9" spans="1:22" x14ac:dyDescent="0.25">
      <c r="A9" s="7"/>
      <c r="B9" s="6" t="s">
        <v>5</v>
      </c>
    </row>
    <row r="10" spans="1:22" x14ac:dyDescent="0.25">
      <c r="A10" s="7"/>
      <c r="B10" s="174"/>
      <c r="E10" s="170"/>
      <c r="F10" s="170"/>
      <c r="G10" s="170"/>
      <c r="H10" s="170"/>
      <c r="I10" s="170"/>
      <c r="J10" s="170"/>
      <c r="K10" s="170"/>
      <c r="L10" s="170"/>
      <c r="M10" s="172" t="s">
        <v>96</v>
      </c>
      <c r="N10" s="170"/>
      <c r="O10" s="172" t="s">
        <v>96</v>
      </c>
      <c r="P10" s="170"/>
      <c r="Q10" s="170"/>
      <c r="R10" s="170"/>
      <c r="S10" s="172" t="s">
        <v>98</v>
      </c>
      <c r="T10" s="170"/>
      <c r="U10" s="172" t="s">
        <v>98</v>
      </c>
      <c r="V10" s="170"/>
    </row>
    <row r="11" spans="1:22" x14ac:dyDescent="0.25">
      <c r="A11" s="10"/>
      <c r="B11" s="6"/>
      <c r="C11" t="s">
        <v>95</v>
      </c>
      <c r="E11" s="4"/>
      <c r="F11" s="136"/>
      <c r="G11" s="136"/>
      <c r="H11" s="136"/>
      <c r="I11" s="136"/>
      <c r="J11" s="4"/>
      <c r="K11" s="3" t="s">
        <v>26</v>
      </c>
      <c r="M11" s="172" t="s">
        <v>97</v>
      </c>
      <c r="N11" s="4"/>
      <c r="O11" s="3" t="s">
        <v>10</v>
      </c>
      <c r="Q11" s="4" t="s">
        <v>9</v>
      </c>
      <c r="S11" s="172" t="s">
        <v>97</v>
      </c>
      <c r="T11" s="175"/>
      <c r="U11" s="172" t="s">
        <v>10</v>
      </c>
    </row>
    <row r="12" spans="1:22" x14ac:dyDescent="0.25">
      <c r="A12" s="25"/>
      <c r="B12" s="54" t="s">
        <v>6</v>
      </c>
      <c r="C12" s="26" t="s">
        <v>107</v>
      </c>
      <c r="D12" s="26"/>
      <c r="E12" s="291"/>
      <c r="F12" s="291"/>
      <c r="G12" s="291"/>
      <c r="H12" s="291"/>
      <c r="I12" s="291"/>
      <c r="J12" s="291"/>
      <c r="K12" s="173">
        <f>'Student Count Inputs'!B13+'Student Count Inputs'!B14</f>
        <v>26</v>
      </c>
      <c r="L12" s="28" t="s">
        <v>94</v>
      </c>
      <c r="M12" s="176">
        <v>7923</v>
      </c>
      <c r="N12" s="28" t="s">
        <v>20</v>
      </c>
      <c r="O12" s="177">
        <f>K12*M12</f>
        <v>205998</v>
      </c>
      <c r="P12" s="27"/>
      <c r="Q12" s="173">
        <f>'Student Count Inputs'!B15</f>
        <v>0</v>
      </c>
      <c r="R12" s="171" t="s">
        <v>94</v>
      </c>
      <c r="S12" s="176">
        <v>8452</v>
      </c>
      <c r="T12" s="171" t="s">
        <v>20</v>
      </c>
      <c r="U12" s="177">
        <f>Q12*S12</f>
        <v>0</v>
      </c>
      <c r="V12" s="27"/>
    </row>
    <row r="13" spans="1:22" ht="13.5" customHeight="1" x14ac:dyDescent="0.25">
      <c r="U13" s="5"/>
      <c r="V13" s="5"/>
    </row>
    <row r="14" spans="1:22" x14ac:dyDescent="0.25">
      <c r="A14" s="37" t="s">
        <v>11</v>
      </c>
      <c r="B14" s="36" t="s">
        <v>51</v>
      </c>
      <c r="C14" s="36"/>
      <c r="D14" s="26"/>
      <c r="E14" s="27"/>
      <c r="F14" s="67"/>
      <c r="G14" s="67"/>
      <c r="H14" s="67"/>
      <c r="I14" s="67"/>
      <c r="J14" s="27"/>
      <c r="K14" s="173">
        <f>SUM(K12:K13)</f>
        <v>26</v>
      </c>
      <c r="L14" s="27"/>
      <c r="M14" s="27"/>
      <c r="N14" s="27"/>
      <c r="O14" s="178">
        <f>SUM(O12:O13)</f>
        <v>205998</v>
      </c>
      <c r="P14" s="27"/>
      <c r="Q14" s="173">
        <f>SUM(Q12:Q13)</f>
        <v>0</v>
      </c>
      <c r="R14" s="27"/>
      <c r="S14" s="27"/>
      <c r="T14" s="27"/>
      <c r="U14" s="178">
        <f>SUM(U12:U13)</f>
        <v>0</v>
      </c>
      <c r="V14" s="44"/>
    </row>
    <row r="15" spans="1:22" s="33" customFormat="1" x14ac:dyDescent="0.25">
      <c r="B15" s="34" t="s">
        <v>25</v>
      </c>
      <c r="C15" s="34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94">
        <f>K14</f>
        <v>26</v>
      </c>
      <c r="P15" s="39"/>
      <c r="Q15" s="39"/>
      <c r="R15" s="39"/>
      <c r="S15" s="39"/>
      <c r="T15" s="23"/>
      <c r="U15" s="180">
        <f>Q14</f>
        <v>0</v>
      </c>
      <c r="V15" s="45"/>
    </row>
    <row r="16" spans="1:22" x14ac:dyDescent="0.25">
      <c r="A16" s="20"/>
      <c r="B16" s="14" t="s">
        <v>24</v>
      </c>
      <c r="C16" s="14"/>
      <c r="D16" s="20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179">
        <f>IF(O15=0,0,O14/O15)</f>
        <v>7923</v>
      </c>
      <c r="P16" s="38"/>
      <c r="Q16" s="38"/>
      <c r="R16" s="38"/>
      <c r="S16" s="38"/>
      <c r="T16" s="21"/>
      <c r="U16" s="179">
        <f>IF(U15=0,0,U14/U15)</f>
        <v>0</v>
      </c>
      <c r="V16" s="145"/>
    </row>
  </sheetData>
  <mergeCells count="5">
    <mergeCell ref="A1:U1"/>
    <mergeCell ref="A2:U2"/>
    <mergeCell ref="A3:U3"/>
    <mergeCell ref="A5:V5"/>
    <mergeCell ref="E12:J12"/>
  </mergeCells>
  <printOptions horizontalCentered="1"/>
  <pageMargins left="0.2" right="0.2" top="0.5" bottom="0.5" header="0.3" footer="0.3"/>
  <pageSetup scale="95" orientation="landscape" r:id="rId1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V47"/>
  <sheetViews>
    <sheetView topLeftCell="A17" workbookViewId="0">
      <selection activeCell="M30" sqref="M30"/>
    </sheetView>
  </sheetViews>
  <sheetFormatPr defaultRowHeight="15" x14ac:dyDescent="0.25"/>
  <cols>
    <col min="1" max="1" width="10.85546875" customWidth="1"/>
    <col min="2" max="2" width="3.140625" customWidth="1"/>
    <col min="3" max="3" width="17.7109375" customWidth="1"/>
    <col min="4" max="4" width="12.5703125" customWidth="1"/>
    <col min="5" max="5" width="10.5703125" bestFit="1" customWidth="1"/>
    <col min="6" max="6" width="3" customWidth="1"/>
    <col min="7" max="7" width="9.7109375" style="13" customWidth="1"/>
    <col min="8" max="8" width="3.85546875" style="47" customWidth="1"/>
    <col min="9" max="9" width="2.140625" customWidth="1"/>
    <col min="10" max="10" width="11.28515625" style="13" customWidth="1"/>
    <col min="11" max="11" width="5.5703125" style="13" customWidth="1"/>
    <col min="12" max="12" width="2.140625" style="13" customWidth="1"/>
    <col min="13" max="13" width="13.28515625" style="13" customWidth="1"/>
    <col min="14" max="14" width="4.28515625" style="47" customWidth="1"/>
    <col min="15" max="15" width="2.140625" style="13" customWidth="1"/>
    <col min="16" max="16" width="18.42578125" style="13" customWidth="1"/>
    <col min="17" max="17" width="2.140625" style="13" customWidth="1"/>
    <col min="18" max="18" width="9.140625" style="13" customWidth="1"/>
    <col min="19" max="19" width="2.140625" style="13" customWidth="1"/>
    <col min="21" max="21" width="13.28515625" bestFit="1" customWidth="1"/>
  </cols>
  <sheetData>
    <row r="1" spans="1:21" s="6" customFormat="1" x14ac:dyDescent="0.2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12" t="s">
        <v>28</v>
      </c>
      <c r="S1" s="48"/>
    </row>
    <row r="2" spans="1:21" s="6" customFormat="1" x14ac:dyDescent="0.25">
      <c r="A2" s="283" t="s">
        <v>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12" t="s">
        <v>4</v>
      </c>
      <c r="S2" s="48"/>
    </row>
    <row r="3" spans="1:21" s="6" customFormat="1" x14ac:dyDescent="0.25">
      <c r="A3" s="283" t="s">
        <v>2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47"/>
      <c r="S3" s="47"/>
    </row>
    <row r="4" spans="1:21" s="6" customFormat="1" ht="6" customHeight="1" x14ac:dyDescent="0.25">
      <c r="G4" s="12"/>
      <c r="H4" s="46"/>
      <c r="J4" s="12"/>
      <c r="K4" s="12"/>
      <c r="L4" s="12"/>
      <c r="M4" s="12"/>
      <c r="N4" s="46"/>
      <c r="O4" s="12"/>
      <c r="P4" s="12"/>
      <c r="Q4" s="12"/>
      <c r="R4" s="12"/>
      <c r="S4" s="12"/>
    </row>
    <row r="5" spans="1:21" s="6" customFormat="1" x14ac:dyDescent="0.25">
      <c r="A5" s="289" t="s">
        <v>3</v>
      </c>
      <c r="B5" s="289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84"/>
      <c r="R5" s="284"/>
      <c r="S5" s="284"/>
    </row>
    <row r="6" spans="1:21" s="6" customFormat="1" ht="6" customHeight="1" x14ac:dyDescent="0.25">
      <c r="G6" s="12"/>
      <c r="H6" s="46"/>
      <c r="J6" s="12"/>
      <c r="K6" s="12"/>
      <c r="L6" s="12"/>
      <c r="M6" s="12"/>
      <c r="N6" s="46"/>
      <c r="O6" s="12"/>
      <c r="P6" s="12"/>
      <c r="Q6" s="12"/>
      <c r="R6" s="12"/>
      <c r="S6" s="12"/>
    </row>
    <row r="7" spans="1:21" s="6" customFormat="1" x14ac:dyDescent="0.25">
      <c r="A7" s="85"/>
      <c r="B7" s="14"/>
      <c r="C7" s="14"/>
      <c r="D7" s="14"/>
      <c r="E7" s="14"/>
      <c r="F7" s="14"/>
      <c r="G7" s="302" t="str">
        <f>'Page 1'!K7</f>
        <v>Charter School A</v>
      </c>
      <c r="H7" s="302"/>
      <c r="I7" s="302"/>
      <c r="J7" s="49"/>
      <c r="K7" s="49"/>
      <c r="L7" s="49"/>
      <c r="M7" s="49"/>
      <c r="N7" s="49"/>
      <c r="O7" s="19"/>
      <c r="P7" s="19"/>
      <c r="Q7" s="19"/>
      <c r="R7" s="19" t="str">
        <f>'Page 1'!V7</f>
        <v>2024-25</v>
      </c>
      <c r="S7" s="19"/>
    </row>
    <row r="8" spans="1:21" ht="6.75" customHeight="1" x14ac:dyDescent="0.25"/>
    <row r="9" spans="1:21" x14ac:dyDescent="0.25">
      <c r="A9" s="7" t="s">
        <v>29</v>
      </c>
      <c r="B9" s="6" t="s">
        <v>49</v>
      </c>
    </row>
    <row r="10" spans="1:21" x14ac:dyDescent="0.25">
      <c r="A10" s="10" t="s">
        <v>12</v>
      </c>
      <c r="B10" s="6" t="s">
        <v>30</v>
      </c>
      <c r="I10" s="3"/>
      <c r="J10" s="4"/>
      <c r="K10" s="4"/>
      <c r="L10" s="4"/>
      <c r="M10" s="3"/>
      <c r="N10" s="3"/>
      <c r="O10" s="4"/>
      <c r="P10" s="3"/>
    </row>
    <row r="11" spans="1:21" x14ac:dyDescent="0.25">
      <c r="A11" s="10"/>
      <c r="B11" s="10"/>
      <c r="C11" s="6"/>
      <c r="D11" s="238"/>
      <c r="E11" s="238" t="s">
        <v>110</v>
      </c>
      <c r="F11" s="238"/>
      <c r="G11" s="3" t="s">
        <v>118</v>
      </c>
      <c r="H11"/>
      <c r="I11" s="301" t="s">
        <v>9</v>
      </c>
      <c r="J11" s="301"/>
      <c r="K11" s="237"/>
      <c r="L11" s="3"/>
      <c r="M11" s="3" t="s">
        <v>10</v>
      </c>
      <c r="N11" s="4"/>
      <c r="O11" s="4"/>
      <c r="P11" s="3"/>
      <c r="Q11" s="3"/>
      <c r="R11" s="4"/>
      <c r="S11" s="3"/>
      <c r="T11" s="13"/>
      <c r="U11" s="13"/>
    </row>
    <row r="12" spans="1:21" x14ac:dyDescent="0.25">
      <c r="A12" s="26"/>
      <c r="B12" s="25" t="s">
        <v>6</v>
      </c>
      <c r="C12" s="52" t="s">
        <v>139</v>
      </c>
      <c r="D12" s="52"/>
      <c r="E12" s="26">
        <v>0</v>
      </c>
      <c r="F12" s="26"/>
      <c r="G12" s="146">
        <v>0</v>
      </c>
      <c r="H12" s="29" t="s">
        <v>19</v>
      </c>
      <c r="I12" s="148"/>
      <c r="J12" s="56">
        <v>0</v>
      </c>
      <c r="K12" s="240"/>
      <c r="L12" s="29" t="s">
        <v>20</v>
      </c>
      <c r="M12" s="88">
        <f>E12+G12+J12</f>
        <v>0</v>
      </c>
      <c r="N12" s="30"/>
      <c r="O12" s="30"/>
      <c r="P12" s="30"/>
      <c r="Q12" s="30"/>
      <c r="R12" s="31"/>
      <c r="S12" s="30"/>
      <c r="T12" s="30"/>
      <c r="U12" t="s">
        <v>100</v>
      </c>
    </row>
    <row r="13" spans="1:21" x14ac:dyDescent="0.25">
      <c r="B13" s="51" t="s">
        <v>7</v>
      </c>
      <c r="C13" s="53" t="s">
        <v>140</v>
      </c>
      <c r="D13" s="53"/>
      <c r="E13">
        <f>'Student Count Inputs'!B13</f>
        <v>6</v>
      </c>
      <c r="G13" s="147">
        <f>'Student Count Inputs'!B14</f>
        <v>20</v>
      </c>
      <c r="H13" s="22" t="s">
        <v>19</v>
      </c>
      <c r="I13" s="149"/>
      <c r="J13" s="57">
        <f>'Page 1'!Q14</f>
        <v>0</v>
      </c>
      <c r="K13" s="239"/>
      <c r="L13" s="16" t="s">
        <v>20</v>
      </c>
      <c r="M13" s="254">
        <f>E13+G13+J13</f>
        <v>26</v>
      </c>
      <c r="N13" s="13"/>
      <c r="P13" s="9"/>
      <c r="Q13" s="9"/>
      <c r="S13" s="2"/>
      <c r="T13" s="13"/>
      <c r="U13" s="87">
        <f>(P17+P18)/(G17+G18)</f>
        <v>7923</v>
      </c>
    </row>
    <row r="14" spans="1:21" x14ac:dyDescent="0.25">
      <c r="B14" s="281"/>
      <c r="C14" s="53"/>
      <c r="D14" s="53"/>
      <c r="G14" s="147"/>
      <c r="H14" s="279"/>
      <c r="I14" s="149"/>
      <c r="J14" s="280"/>
      <c r="K14" s="280"/>
      <c r="L14" s="16"/>
      <c r="M14" s="254"/>
      <c r="N14" s="278"/>
      <c r="O14" s="278"/>
      <c r="P14" s="9"/>
      <c r="Q14" s="9"/>
      <c r="R14" s="278"/>
      <c r="S14" s="2"/>
      <c r="T14" s="278"/>
      <c r="U14" s="87"/>
    </row>
    <row r="15" spans="1:21" s="33" customFormat="1" ht="5.25" customHeight="1" x14ac:dyDescent="0.25">
      <c r="A15" s="51"/>
      <c r="B15" s="51"/>
      <c r="C15" s="60"/>
      <c r="E15" s="40"/>
      <c r="F15" s="61"/>
      <c r="G15" s="40"/>
      <c r="H15" s="40"/>
      <c r="I15" s="62"/>
      <c r="J15" s="40"/>
      <c r="K15" s="39"/>
      <c r="L15" s="39"/>
      <c r="M15" s="63"/>
      <c r="N15" s="63"/>
      <c r="O15" s="39"/>
      <c r="P15" s="64"/>
      <c r="Q15" s="39"/>
      <c r="R15" s="39"/>
      <c r="S15" s="39"/>
    </row>
    <row r="16" spans="1:21" ht="30" customHeight="1" x14ac:dyDescent="0.25">
      <c r="A16" s="11" t="s">
        <v>13</v>
      </c>
      <c r="B16" s="6" t="s">
        <v>31</v>
      </c>
      <c r="D16" s="18"/>
      <c r="E16" s="18"/>
      <c r="G16" s="300" t="s">
        <v>33</v>
      </c>
      <c r="H16" s="300"/>
      <c r="I16" s="16"/>
      <c r="J16" s="297"/>
      <c r="K16" s="297"/>
      <c r="M16" s="300" t="s">
        <v>34</v>
      </c>
      <c r="N16" s="300"/>
      <c r="O16" s="16"/>
      <c r="P16" s="18" t="s">
        <v>45</v>
      </c>
      <c r="R16" s="18"/>
      <c r="S16" s="16"/>
      <c r="U16" s="137"/>
    </row>
    <row r="17" spans="1:22" x14ac:dyDescent="0.25">
      <c r="A17" s="67"/>
      <c r="B17" s="25" t="s">
        <v>6</v>
      </c>
      <c r="C17" s="292" t="s">
        <v>110</v>
      </c>
      <c r="D17" s="293"/>
      <c r="E17" s="27"/>
      <c r="F17" s="67"/>
      <c r="G17" s="89">
        <f>E13</f>
        <v>6</v>
      </c>
      <c r="H17" s="50"/>
      <c r="I17" s="29"/>
      <c r="J17" s="184"/>
      <c r="K17" s="199"/>
      <c r="L17" s="67" t="s">
        <v>21</v>
      </c>
      <c r="M17" s="91">
        <f>'Page 1'!M12</f>
        <v>7923</v>
      </c>
      <c r="N17" s="65"/>
      <c r="O17" s="29" t="s">
        <v>20</v>
      </c>
      <c r="P17" s="86">
        <f>(G17+J17)*M17</f>
        <v>47538</v>
      </c>
      <c r="Q17" s="27"/>
      <c r="R17" s="41"/>
      <c r="S17" s="29"/>
      <c r="U17" s="152"/>
      <c r="V17" s="152"/>
    </row>
    <row r="18" spans="1:22" x14ac:dyDescent="0.25">
      <c r="A18" s="47"/>
      <c r="B18" s="5" t="s">
        <v>7</v>
      </c>
      <c r="C18" s="293" t="s">
        <v>109</v>
      </c>
      <c r="D18" s="293"/>
      <c r="E18" s="13"/>
      <c r="G18" s="90">
        <f>G13</f>
        <v>20</v>
      </c>
      <c r="I18" s="16"/>
      <c r="J18" s="195"/>
      <c r="K18" s="211"/>
      <c r="L18" s="13" t="s">
        <v>21</v>
      </c>
      <c r="M18" s="92">
        <f>M17</f>
        <v>7923</v>
      </c>
      <c r="N18" s="66"/>
      <c r="O18" s="16" t="s">
        <v>20</v>
      </c>
      <c r="P18" s="87">
        <f>(G18+J18)*M18</f>
        <v>158460</v>
      </c>
      <c r="R18" s="42"/>
      <c r="S18" s="16"/>
    </row>
    <row r="19" spans="1:22" x14ac:dyDescent="0.25">
      <c r="A19" s="250"/>
      <c r="B19" s="251" t="s">
        <v>8</v>
      </c>
      <c r="C19" s="294" t="s">
        <v>32</v>
      </c>
      <c r="D19" s="295"/>
      <c r="E19" s="250"/>
      <c r="F19" s="250"/>
      <c r="G19" s="148">
        <f>J13</f>
        <v>0</v>
      </c>
      <c r="H19" s="252"/>
      <c r="I19" s="252"/>
      <c r="J19" s="298"/>
      <c r="K19" s="299"/>
      <c r="L19" s="250" t="s">
        <v>21</v>
      </c>
      <c r="M19" s="253">
        <f>'Page 1'!S12</f>
        <v>8452</v>
      </c>
      <c r="N19" s="73"/>
      <c r="O19" s="252" t="s">
        <v>20</v>
      </c>
      <c r="P19" s="86">
        <f>(G19+J19)*M19</f>
        <v>0</v>
      </c>
      <c r="Q19" s="250"/>
      <c r="R19" s="44"/>
      <c r="S19" s="252"/>
      <c r="U19" s="153"/>
      <c r="V19" s="153"/>
    </row>
    <row r="20" spans="1:22" x14ac:dyDescent="0.25">
      <c r="A20" s="47"/>
      <c r="B20" s="187"/>
      <c r="C20" s="296"/>
      <c r="D20" s="296"/>
      <c r="E20" s="188"/>
      <c r="F20" s="189"/>
      <c r="G20" s="190"/>
      <c r="H20" s="191"/>
      <c r="I20" s="192"/>
      <c r="J20" s="303"/>
      <c r="K20" s="304"/>
      <c r="L20" s="188"/>
      <c r="M20" s="193"/>
      <c r="N20" s="194"/>
      <c r="O20" s="192"/>
      <c r="P20" s="195"/>
      <c r="R20" s="42"/>
      <c r="S20" s="16"/>
    </row>
    <row r="21" spans="1:22" x14ac:dyDescent="0.25">
      <c r="A21" s="67"/>
      <c r="B21" s="181"/>
      <c r="C21" s="306"/>
      <c r="D21" s="296"/>
      <c r="E21" s="182"/>
      <c r="F21" s="182"/>
      <c r="G21" s="196"/>
      <c r="H21" s="183"/>
      <c r="I21" s="183"/>
      <c r="J21" s="305"/>
      <c r="K21" s="304"/>
      <c r="L21" s="182"/>
      <c r="M21" s="184"/>
      <c r="N21" s="185"/>
      <c r="O21" s="183"/>
      <c r="P21" s="186"/>
      <c r="Q21" s="27"/>
      <c r="R21" s="41"/>
      <c r="S21" s="29"/>
    </row>
    <row r="22" spans="1:22" ht="6" customHeight="1" x14ac:dyDescent="0.25">
      <c r="A22" s="5"/>
      <c r="B22" s="55"/>
      <c r="D22" s="17"/>
      <c r="E22" s="13"/>
      <c r="F22" s="16"/>
      <c r="G22" s="17"/>
      <c r="H22" s="57"/>
      <c r="I22" s="16"/>
      <c r="J22" s="17"/>
      <c r="L22" s="16"/>
      <c r="O22" s="16"/>
      <c r="R22" s="24"/>
      <c r="S22" s="16"/>
    </row>
    <row r="23" spans="1:22" s="6" customFormat="1" ht="30" x14ac:dyDescent="0.25">
      <c r="A23" s="10" t="s">
        <v>22</v>
      </c>
      <c r="B23" s="309" t="s">
        <v>35</v>
      </c>
      <c r="C23" s="309"/>
      <c r="G23" s="283" t="s">
        <v>39</v>
      </c>
      <c r="H23" s="283"/>
      <c r="J23" s="300" t="s">
        <v>40</v>
      </c>
      <c r="K23" s="284"/>
      <c r="L23" s="12"/>
      <c r="M23" s="300" t="s">
        <v>34</v>
      </c>
      <c r="N23" s="300"/>
      <c r="O23" s="12"/>
      <c r="P23" s="18" t="s">
        <v>46</v>
      </c>
      <c r="Q23" s="12"/>
      <c r="R23" s="12"/>
      <c r="S23" s="12"/>
    </row>
    <row r="24" spans="1:22" x14ac:dyDescent="0.25">
      <c r="A24" s="26"/>
      <c r="B24" s="25" t="s">
        <v>6</v>
      </c>
      <c r="C24" s="292" t="s">
        <v>111</v>
      </c>
      <c r="D24" s="292"/>
      <c r="E24" s="150">
        <v>0.43990000000000001</v>
      </c>
      <c r="F24" s="26"/>
      <c r="G24" s="74">
        <f>ROUND(E24*G17,1)</f>
        <v>2.6</v>
      </c>
      <c r="H24" s="71"/>
      <c r="I24" s="27" t="s">
        <v>21</v>
      </c>
      <c r="J24" s="71">
        <v>0.15</v>
      </c>
      <c r="K24" s="56"/>
      <c r="L24" s="27" t="s">
        <v>21</v>
      </c>
      <c r="M24" s="86">
        <f>'Page 1'!M12</f>
        <v>7923</v>
      </c>
      <c r="N24" s="65"/>
      <c r="O24" s="29" t="s">
        <v>20</v>
      </c>
      <c r="P24" s="86">
        <f t="shared" ref="P24:P29" si="0">G24*J24*M24</f>
        <v>3089.9700000000003</v>
      </c>
      <c r="Q24" s="27"/>
      <c r="R24" s="27"/>
      <c r="S24" s="27"/>
    </row>
    <row r="25" spans="1:22" x14ac:dyDescent="0.25">
      <c r="B25" s="5" t="s">
        <v>7</v>
      </c>
      <c r="C25" s="308" t="s">
        <v>112</v>
      </c>
      <c r="D25" s="308"/>
      <c r="E25" s="151">
        <f>E24</f>
        <v>0.43990000000000001</v>
      </c>
      <c r="G25" s="75">
        <f>ROUND(E25*G18,1)</f>
        <v>8.8000000000000007</v>
      </c>
      <c r="H25" s="72"/>
      <c r="I25" s="13" t="s">
        <v>21</v>
      </c>
      <c r="J25" s="72">
        <v>0.15</v>
      </c>
      <c r="K25" s="58"/>
      <c r="L25" s="13" t="s">
        <v>21</v>
      </c>
      <c r="M25" s="87">
        <f>M24</f>
        <v>7923</v>
      </c>
      <c r="N25" s="66"/>
      <c r="O25" s="16" t="s">
        <v>20</v>
      </c>
      <c r="P25" s="87">
        <f t="shared" si="0"/>
        <v>10458.36</v>
      </c>
      <c r="U25" s="141" t="s">
        <v>93</v>
      </c>
    </row>
    <row r="26" spans="1:22" x14ac:dyDescent="0.25">
      <c r="A26" s="26"/>
      <c r="B26" s="25" t="s">
        <v>8</v>
      </c>
      <c r="C26" s="292" t="s">
        <v>36</v>
      </c>
      <c r="D26" s="292"/>
      <c r="E26" s="150">
        <f>E25</f>
        <v>0.43990000000000001</v>
      </c>
      <c r="F26" s="26"/>
      <c r="G26" s="138">
        <f>ROUND(E26*G19,1)</f>
        <v>0</v>
      </c>
      <c r="H26" s="71"/>
      <c r="I26" s="27" t="s">
        <v>21</v>
      </c>
      <c r="J26" s="71">
        <f>J25</f>
        <v>0.15</v>
      </c>
      <c r="K26" s="56"/>
      <c r="L26" s="27" t="s">
        <v>21</v>
      </c>
      <c r="M26" s="86">
        <f>'Page 1'!S12</f>
        <v>8452</v>
      </c>
      <c r="N26" s="65"/>
      <c r="O26" s="29" t="s">
        <v>20</v>
      </c>
      <c r="P26" s="86">
        <f t="shared" si="0"/>
        <v>0</v>
      </c>
      <c r="Q26" s="27"/>
      <c r="R26" s="27"/>
      <c r="S26" s="27"/>
      <c r="U26" s="158">
        <f>G26+G27</f>
        <v>0.18</v>
      </c>
      <c r="V26" s="154">
        <f>IF(U26&lt;15,0.7,IF(U26&gt;250,0.525,0.5))</f>
        <v>0.7</v>
      </c>
    </row>
    <row r="27" spans="1:22" x14ac:dyDescent="0.25">
      <c r="B27" s="5" t="s">
        <v>14</v>
      </c>
      <c r="C27" s="308" t="s">
        <v>113</v>
      </c>
      <c r="D27" s="308"/>
      <c r="E27" s="269">
        <v>0.03</v>
      </c>
      <c r="G27" s="139">
        <f>G17*E27</f>
        <v>0.18</v>
      </c>
      <c r="H27" s="72"/>
      <c r="I27" s="13" t="s">
        <v>21</v>
      </c>
      <c r="J27" s="154">
        <f>V26</f>
        <v>0.7</v>
      </c>
      <c r="K27" s="68"/>
      <c r="L27" s="13" t="s">
        <v>21</v>
      </c>
      <c r="M27" s="87">
        <f>'Page 1'!M12</f>
        <v>7923</v>
      </c>
      <c r="N27" s="66"/>
      <c r="O27" s="16" t="s">
        <v>20</v>
      </c>
      <c r="P27" s="87">
        <f t="shared" si="0"/>
        <v>998.298</v>
      </c>
    </row>
    <row r="28" spans="1:22" x14ac:dyDescent="0.25">
      <c r="A28" s="26"/>
      <c r="B28" s="235" t="s">
        <v>15</v>
      </c>
      <c r="C28" s="292" t="s">
        <v>37</v>
      </c>
      <c r="D28" s="292"/>
      <c r="E28" s="270">
        <v>0.03</v>
      </c>
      <c r="F28" s="26"/>
      <c r="G28" s="138">
        <f>G18*E28</f>
        <v>0.6</v>
      </c>
      <c r="H28" s="71"/>
      <c r="I28" s="67" t="s">
        <v>21</v>
      </c>
      <c r="J28" s="76">
        <f>J27</f>
        <v>0.7</v>
      </c>
      <c r="K28" s="249"/>
      <c r="L28" s="67" t="s">
        <v>21</v>
      </c>
      <c r="M28" s="86">
        <f>M27</f>
        <v>7923</v>
      </c>
      <c r="N28" s="65"/>
      <c r="O28" s="234" t="s">
        <v>20</v>
      </c>
      <c r="P28" s="86">
        <f t="shared" si="0"/>
        <v>3327.66</v>
      </c>
      <c r="Q28" s="67"/>
      <c r="R28" s="67"/>
      <c r="S28" s="67"/>
    </row>
    <row r="29" spans="1:22" x14ac:dyDescent="0.25">
      <c r="B29" s="236" t="s">
        <v>16</v>
      </c>
      <c r="C29" s="293" t="s">
        <v>38</v>
      </c>
      <c r="D29" s="293"/>
      <c r="E29" s="269">
        <v>0.03</v>
      </c>
      <c r="G29" s="139">
        <f>G19*E29</f>
        <v>0</v>
      </c>
      <c r="H29" s="72"/>
      <c r="I29" s="233" t="s">
        <v>21</v>
      </c>
      <c r="J29" s="154">
        <f>J28</f>
        <v>0.7</v>
      </c>
      <c r="K29" s="68"/>
      <c r="L29" s="233" t="s">
        <v>21</v>
      </c>
      <c r="M29" s="87">
        <f>'Page 1'!S12</f>
        <v>8452</v>
      </c>
      <c r="N29" s="66"/>
      <c r="O29" s="16" t="s">
        <v>20</v>
      </c>
      <c r="P29" s="87">
        <f t="shared" si="0"/>
        <v>0</v>
      </c>
      <c r="Q29" s="233"/>
      <c r="R29" s="233"/>
      <c r="S29" s="233"/>
    </row>
    <row r="30" spans="1:22" ht="6" customHeight="1" x14ac:dyDescent="0.25"/>
    <row r="31" spans="1:22" s="6" customFormat="1" ht="30" customHeight="1" x14ac:dyDescent="0.25">
      <c r="A31" s="10" t="s">
        <v>23</v>
      </c>
      <c r="B31" s="309" t="s">
        <v>41</v>
      </c>
      <c r="C31" s="309"/>
      <c r="E31" s="12"/>
      <c r="G31" s="307" t="s">
        <v>39</v>
      </c>
      <c r="H31" s="307"/>
      <c r="J31" s="283" t="s">
        <v>40</v>
      </c>
      <c r="K31" s="284"/>
      <c r="L31" s="12"/>
      <c r="M31" s="300" t="s">
        <v>44</v>
      </c>
      <c r="N31" s="300"/>
      <c r="O31" s="12"/>
      <c r="P31" s="18" t="s">
        <v>47</v>
      </c>
      <c r="Q31" s="12"/>
      <c r="R31" s="12"/>
      <c r="S31" s="12"/>
    </row>
    <row r="32" spans="1:22" x14ac:dyDescent="0.25">
      <c r="A32" s="32"/>
      <c r="B32" s="25" t="s">
        <v>6</v>
      </c>
      <c r="C32" s="292" t="s">
        <v>108</v>
      </c>
      <c r="D32" s="292"/>
      <c r="E32" s="32"/>
      <c r="F32" s="32"/>
      <c r="G32" s="89">
        <f>G17</f>
        <v>6</v>
      </c>
      <c r="H32" s="69"/>
      <c r="I32" s="27"/>
      <c r="J32" s="54"/>
      <c r="K32" s="56"/>
      <c r="L32" s="27" t="s">
        <v>21</v>
      </c>
      <c r="M32" s="155">
        <v>55</v>
      </c>
      <c r="N32" s="71"/>
      <c r="O32" s="29" t="s">
        <v>20</v>
      </c>
      <c r="P32" s="86">
        <f t="shared" ref="P32:P37" si="1">G32*M32</f>
        <v>330</v>
      </c>
      <c r="Q32" s="27"/>
      <c r="R32" s="27"/>
      <c r="S32" s="27"/>
    </row>
    <row r="33" spans="1:21" x14ac:dyDescent="0.25">
      <c r="A33" s="24"/>
      <c r="B33" s="5" t="s">
        <v>7</v>
      </c>
      <c r="C33" s="293" t="s">
        <v>117</v>
      </c>
      <c r="D33" s="293"/>
      <c r="E33" s="24"/>
      <c r="F33" s="24"/>
      <c r="G33" s="90">
        <f>G18</f>
        <v>20</v>
      </c>
      <c r="H33" s="70"/>
      <c r="I33" s="13"/>
      <c r="J33" s="55"/>
      <c r="K33" s="47"/>
      <c r="L33" s="13" t="s">
        <v>21</v>
      </c>
      <c r="M33" s="156">
        <v>55</v>
      </c>
      <c r="N33" s="72"/>
      <c r="O33" s="16" t="s">
        <v>20</v>
      </c>
      <c r="P33" s="87">
        <f t="shared" si="1"/>
        <v>1100</v>
      </c>
    </row>
    <row r="34" spans="1:21" x14ac:dyDescent="0.25">
      <c r="A34" s="32"/>
      <c r="B34" s="25" t="s">
        <v>8</v>
      </c>
      <c r="C34" s="292" t="s">
        <v>42</v>
      </c>
      <c r="D34" s="292"/>
      <c r="E34" s="32"/>
      <c r="F34" s="32"/>
      <c r="G34" s="89">
        <f>G19</f>
        <v>0</v>
      </c>
      <c r="H34" s="69"/>
      <c r="I34" s="27"/>
      <c r="J34" s="54"/>
      <c r="K34" s="56"/>
      <c r="L34" s="27" t="s">
        <v>21</v>
      </c>
      <c r="M34" s="155">
        <v>55</v>
      </c>
      <c r="N34" s="71"/>
      <c r="O34" s="29" t="s">
        <v>20</v>
      </c>
      <c r="P34" s="86">
        <f t="shared" si="1"/>
        <v>0</v>
      </c>
      <c r="Q34" s="27"/>
      <c r="R34" s="27"/>
      <c r="S34" s="27"/>
    </row>
    <row r="35" spans="1:21" x14ac:dyDescent="0.25">
      <c r="A35" s="24"/>
      <c r="B35" s="5" t="s">
        <v>14</v>
      </c>
      <c r="C35" s="293" t="s">
        <v>116</v>
      </c>
      <c r="D35" s="293"/>
      <c r="E35" s="24"/>
      <c r="F35" s="24"/>
      <c r="G35" s="90">
        <f>G17</f>
        <v>6</v>
      </c>
      <c r="H35" s="70"/>
      <c r="I35" s="13"/>
      <c r="J35" s="55"/>
      <c r="K35" s="47"/>
      <c r="L35" s="13" t="s">
        <v>21</v>
      </c>
      <c r="M35" s="156">
        <v>120</v>
      </c>
      <c r="N35" s="72"/>
      <c r="O35" s="16" t="s">
        <v>20</v>
      </c>
      <c r="P35" s="87">
        <f t="shared" si="1"/>
        <v>720</v>
      </c>
    </row>
    <row r="36" spans="1:21" x14ac:dyDescent="0.25">
      <c r="A36" s="32"/>
      <c r="B36" s="25" t="s">
        <v>15</v>
      </c>
      <c r="C36" s="292" t="s">
        <v>115</v>
      </c>
      <c r="D36" s="292"/>
      <c r="E36" s="32"/>
      <c r="F36" s="32"/>
      <c r="G36" s="148">
        <f>G33</f>
        <v>20</v>
      </c>
      <c r="H36" s="69"/>
      <c r="I36" s="27"/>
      <c r="J36" s="71"/>
      <c r="K36" s="56"/>
      <c r="L36" s="27" t="s">
        <v>21</v>
      </c>
      <c r="M36" s="155">
        <v>120</v>
      </c>
      <c r="N36" s="71"/>
      <c r="O36" s="29" t="s">
        <v>20</v>
      </c>
      <c r="P36" s="86">
        <f t="shared" si="1"/>
        <v>2400</v>
      </c>
      <c r="Q36" s="27"/>
      <c r="R36" s="27"/>
      <c r="S36" s="27"/>
    </row>
    <row r="37" spans="1:21" x14ac:dyDescent="0.25">
      <c r="A37" s="241"/>
      <c r="B37" s="242" t="s">
        <v>16</v>
      </c>
      <c r="C37" s="308" t="s">
        <v>43</v>
      </c>
      <c r="D37" s="293"/>
      <c r="E37" s="241"/>
      <c r="F37" s="241"/>
      <c r="G37" s="243">
        <f>G34</f>
        <v>0</v>
      </c>
      <c r="H37" s="244"/>
      <c r="I37" s="245"/>
      <c r="J37" s="246"/>
      <c r="K37" s="247"/>
      <c r="L37" s="271" t="s">
        <v>21</v>
      </c>
      <c r="M37" s="156">
        <v>360</v>
      </c>
      <c r="N37" s="246"/>
      <c r="O37" s="248" t="s">
        <v>20</v>
      </c>
      <c r="P37" s="87">
        <f t="shared" si="1"/>
        <v>0</v>
      </c>
      <c r="Q37" s="245"/>
      <c r="R37" s="245"/>
      <c r="S37" s="245"/>
    </row>
    <row r="38" spans="1:21" x14ac:dyDescent="0.25">
      <c r="A38" s="32"/>
      <c r="B38" s="235" t="s">
        <v>17</v>
      </c>
      <c r="C38" s="292" t="s">
        <v>114</v>
      </c>
      <c r="D38" s="293"/>
      <c r="E38" s="32"/>
      <c r="F38" s="32"/>
      <c r="G38" s="148">
        <f>G17</f>
        <v>6</v>
      </c>
      <c r="H38" s="173"/>
      <c r="I38" s="67" t="s">
        <v>21</v>
      </c>
      <c r="J38" s="71">
        <v>0.1</v>
      </c>
      <c r="K38" s="240"/>
      <c r="L38" s="67" t="s">
        <v>21</v>
      </c>
      <c r="M38" s="86">
        <f>M17</f>
        <v>7923</v>
      </c>
      <c r="N38" s="71"/>
      <c r="O38" s="234" t="s">
        <v>20</v>
      </c>
      <c r="P38" s="86">
        <f>G38*J38*M38</f>
        <v>4753.8000000000011</v>
      </c>
      <c r="Q38" s="67"/>
      <c r="R38" s="67"/>
      <c r="S38" s="67"/>
    </row>
    <row r="39" spans="1:21" s="33" customFormat="1" x14ac:dyDescent="0.25">
      <c r="A39" s="325"/>
      <c r="B39" s="281" t="s">
        <v>18</v>
      </c>
      <c r="C39" s="311" t="s">
        <v>142</v>
      </c>
      <c r="D39" s="311"/>
      <c r="E39" s="325"/>
      <c r="F39" s="325"/>
      <c r="G39" s="326">
        <f>'Student Count Inputs'!B16</f>
        <v>8</v>
      </c>
      <c r="H39" s="327"/>
      <c r="I39" s="39" t="s">
        <v>21</v>
      </c>
      <c r="J39" s="328">
        <v>0.1</v>
      </c>
      <c r="K39" s="40"/>
      <c r="L39" s="39" t="s">
        <v>21</v>
      </c>
      <c r="M39" s="329">
        <f>M18</f>
        <v>7923</v>
      </c>
      <c r="N39" s="328"/>
      <c r="O39" s="62" t="s">
        <v>20</v>
      </c>
      <c r="P39" s="329">
        <f>G39*J39*M39</f>
        <v>6338.4000000000005</v>
      </c>
      <c r="Q39" s="39"/>
      <c r="R39" s="39"/>
      <c r="S39" s="39"/>
    </row>
    <row r="40" spans="1:21" x14ac:dyDescent="0.25">
      <c r="A40" s="26"/>
      <c r="B40" s="273" t="s">
        <v>71</v>
      </c>
      <c r="C40" s="292" t="s">
        <v>132</v>
      </c>
      <c r="D40" s="292"/>
      <c r="E40" s="150"/>
      <c r="F40" s="26"/>
      <c r="G40" s="74">
        <f>G24</f>
        <v>2.6</v>
      </c>
      <c r="H40" s="71"/>
      <c r="I40" s="67" t="s">
        <v>21</v>
      </c>
      <c r="J40" s="71">
        <v>0.05</v>
      </c>
      <c r="K40" s="275"/>
      <c r="L40" s="67" t="s">
        <v>21</v>
      </c>
      <c r="M40" s="86">
        <f>M24</f>
        <v>7923</v>
      </c>
      <c r="N40" s="65"/>
      <c r="O40" s="272" t="s">
        <v>20</v>
      </c>
      <c r="P40" s="86">
        <f t="shared" ref="P40:P42" si="2">G40*J40*M40</f>
        <v>1029.99</v>
      </c>
      <c r="Q40" s="67"/>
      <c r="R40" s="67"/>
      <c r="S40" s="67"/>
    </row>
    <row r="41" spans="1:21" s="6" customFormat="1" x14ac:dyDescent="0.25">
      <c r="A41"/>
      <c r="B41" s="274" t="s">
        <v>131</v>
      </c>
      <c r="C41" s="308" t="s">
        <v>133</v>
      </c>
      <c r="D41" s="308"/>
      <c r="E41" s="151"/>
      <c r="F41"/>
      <c r="G41" s="75">
        <f>G25</f>
        <v>8.8000000000000007</v>
      </c>
      <c r="H41" s="72"/>
      <c r="I41" s="271" t="s">
        <v>21</v>
      </c>
      <c r="J41" s="72">
        <v>0.05</v>
      </c>
      <c r="K41" s="58"/>
      <c r="L41" s="271" t="s">
        <v>21</v>
      </c>
      <c r="M41" s="87">
        <f>M25</f>
        <v>7923</v>
      </c>
      <c r="N41" s="66"/>
      <c r="O41" s="16" t="s">
        <v>20</v>
      </c>
      <c r="P41" s="87">
        <f t="shared" si="2"/>
        <v>3486.1200000000003</v>
      </c>
      <c r="Q41" s="271"/>
      <c r="R41" s="271"/>
      <c r="S41" s="271"/>
      <c r="T41" s="208"/>
      <c r="U41" s="141"/>
    </row>
    <row r="42" spans="1:21" s="6" customFormat="1" x14ac:dyDescent="0.25">
      <c r="A42" s="26"/>
      <c r="B42" s="273" t="s">
        <v>141</v>
      </c>
      <c r="C42" s="292" t="s">
        <v>134</v>
      </c>
      <c r="D42" s="292"/>
      <c r="E42" s="150"/>
      <c r="F42" s="26"/>
      <c r="G42" s="138">
        <f>G26</f>
        <v>0</v>
      </c>
      <c r="H42" s="71"/>
      <c r="I42" s="67" t="s">
        <v>21</v>
      </c>
      <c r="J42" s="71">
        <f>J41</f>
        <v>0.05</v>
      </c>
      <c r="K42" s="275"/>
      <c r="L42" s="67" t="s">
        <v>21</v>
      </c>
      <c r="M42" s="86">
        <f>M26</f>
        <v>8452</v>
      </c>
      <c r="N42" s="65"/>
      <c r="O42" s="272" t="s">
        <v>20</v>
      </c>
      <c r="P42" s="86">
        <f t="shared" si="2"/>
        <v>0</v>
      </c>
      <c r="Q42" s="67"/>
      <c r="R42" s="67"/>
      <c r="S42" s="67"/>
      <c r="T42" s="208"/>
      <c r="U42" s="159"/>
    </row>
    <row r="43" spans="1:21" x14ac:dyDescent="0.25">
      <c r="A43" s="189"/>
      <c r="B43" s="198"/>
      <c r="C43" s="189"/>
      <c r="D43" s="189"/>
      <c r="E43" s="200"/>
      <c r="F43" s="200"/>
      <c r="G43" s="200"/>
      <c r="H43" s="200"/>
      <c r="I43" s="189"/>
      <c r="J43" s="200"/>
      <c r="K43" s="200"/>
      <c r="L43" s="200"/>
      <c r="M43" s="200"/>
      <c r="N43" s="200"/>
      <c r="O43" s="192"/>
      <c r="P43" s="194"/>
      <c r="Q43" s="200"/>
      <c r="R43" s="200"/>
      <c r="S43" s="200"/>
      <c r="T43" s="189"/>
    </row>
    <row r="44" spans="1:21" ht="11.25" customHeight="1" x14ac:dyDescent="0.25">
      <c r="E44" s="13"/>
      <c r="F44" s="13"/>
    </row>
    <row r="45" spans="1:21" x14ac:dyDescent="0.25">
      <c r="A45" s="36" t="s">
        <v>29</v>
      </c>
      <c r="B45" s="36" t="s">
        <v>50</v>
      </c>
      <c r="C45" s="67"/>
      <c r="D45" s="26"/>
      <c r="E45" s="27"/>
      <c r="F45" s="27"/>
      <c r="G45" s="27"/>
      <c r="H45" s="67"/>
      <c r="I45" s="26"/>
      <c r="J45" s="27"/>
      <c r="K45" s="27"/>
      <c r="L45" s="27"/>
      <c r="M45" s="27"/>
      <c r="N45" s="67"/>
      <c r="O45" s="50" t="s">
        <v>20</v>
      </c>
      <c r="P45" s="65">
        <f>SUM(P17:P44)</f>
        <v>244030.598</v>
      </c>
      <c r="Q45" s="27"/>
      <c r="R45" s="27"/>
      <c r="S45" s="27"/>
    </row>
    <row r="46" spans="1:21" s="33" customFormat="1" x14ac:dyDescent="0.25">
      <c r="B46" s="215"/>
      <c r="C46" s="214"/>
      <c r="D46" s="214"/>
      <c r="E46" s="213"/>
      <c r="F46" s="213"/>
      <c r="G46" s="213"/>
      <c r="H46" s="213"/>
      <c r="I46" s="214"/>
      <c r="J46" s="213"/>
      <c r="K46" s="213"/>
      <c r="L46" s="213"/>
      <c r="M46" s="213"/>
      <c r="N46" s="213"/>
      <c r="O46" s="213"/>
      <c r="P46" s="216"/>
      <c r="Q46" s="39"/>
      <c r="R46" s="39"/>
      <c r="S46" s="39"/>
    </row>
    <row r="47" spans="1:21" s="35" customFormat="1" x14ac:dyDescent="0.25">
      <c r="A47" s="228"/>
      <c r="B47" s="14" t="s">
        <v>48</v>
      </c>
      <c r="C47" s="229"/>
      <c r="D47" s="229"/>
      <c r="E47" s="229"/>
      <c r="F47" s="229"/>
      <c r="G47" s="228"/>
      <c r="H47" s="228"/>
      <c r="I47" s="229"/>
      <c r="J47" s="228"/>
      <c r="K47" s="228"/>
      <c r="L47" s="228"/>
      <c r="M47" s="228"/>
      <c r="N47" s="228"/>
      <c r="O47" s="230" t="s">
        <v>20</v>
      </c>
      <c r="P47" s="231">
        <f>SUM(P17:P44)</f>
        <v>244030.598</v>
      </c>
      <c r="Q47" s="228"/>
      <c r="R47" s="228"/>
      <c r="S47" s="228"/>
    </row>
  </sheetData>
  <mergeCells count="42">
    <mergeCell ref="C41:D41"/>
    <mergeCell ref="C42:D42"/>
    <mergeCell ref="M23:N23"/>
    <mergeCell ref="M31:N31"/>
    <mergeCell ref="B23:C23"/>
    <mergeCell ref="B31:C31"/>
    <mergeCell ref="C32:D32"/>
    <mergeCell ref="C33:D33"/>
    <mergeCell ref="C34:D34"/>
    <mergeCell ref="C37:D37"/>
    <mergeCell ref="C38:D38"/>
    <mergeCell ref="C40:D40"/>
    <mergeCell ref="C36:D36"/>
    <mergeCell ref="C35:D35"/>
    <mergeCell ref="C39:D39"/>
    <mergeCell ref="J21:K21"/>
    <mergeCell ref="C21:D21"/>
    <mergeCell ref="J31:K31"/>
    <mergeCell ref="G23:H23"/>
    <mergeCell ref="G31:H31"/>
    <mergeCell ref="J23:K23"/>
    <mergeCell ref="C24:D24"/>
    <mergeCell ref="C25:D25"/>
    <mergeCell ref="C26:D26"/>
    <mergeCell ref="C27:D27"/>
    <mergeCell ref="C29:D29"/>
    <mergeCell ref="C28:D28"/>
    <mergeCell ref="A5:S5"/>
    <mergeCell ref="I11:J11"/>
    <mergeCell ref="A1:Q1"/>
    <mergeCell ref="A2:Q2"/>
    <mergeCell ref="A3:Q3"/>
    <mergeCell ref="G7:I7"/>
    <mergeCell ref="C17:D17"/>
    <mergeCell ref="C18:D18"/>
    <mergeCell ref="C19:D19"/>
    <mergeCell ref="C20:D20"/>
    <mergeCell ref="J16:K16"/>
    <mergeCell ref="J19:K19"/>
    <mergeCell ref="M16:N16"/>
    <mergeCell ref="G16:H16"/>
    <mergeCell ref="J20:K20"/>
  </mergeCells>
  <pageMargins left="0.47" right="0.2" top="0.27" bottom="0.26" header="0.17" footer="0.17"/>
  <pageSetup scale="79" orientation="landscape" r:id="rId1"/>
  <headerFooter>
    <oddFooter>&amp;RPage &amp;P of &amp;N</oddFooter>
  </headerFooter>
  <ignoredErrors>
    <ignoredError sqref="J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35"/>
  <sheetViews>
    <sheetView workbookViewId="0">
      <selection activeCell="Q13" sqref="Q13"/>
    </sheetView>
  </sheetViews>
  <sheetFormatPr defaultRowHeight="15" x14ac:dyDescent="0.25"/>
  <cols>
    <col min="1" max="1" width="9.85546875" customWidth="1"/>
    <col min="2" max="3" width="3.140625" customWidth="1"/>
    <col min="4" max="4" width="13.85546875" customWidth="1"/>
    <col min="5" max="5" width="14.42578125" customWidth="1"/>
    <col min="7" max="7" width="7.5703125" customWidth="1"/>
    <col min="8" max="8" width="4.85546875" style="47" customWidth="1"/>
    <col min="9" max="9" width="7.5703125" style="47" customWidth="1"/>
    <col min="10" max="10" width="2.140625" customWidth="1"/>
    <col min="11" max="11" width="13.140625" style="47" customWidth="1"/>
    <col min="12" max="12" width="3" style="47" customWidth="1"/>
    <col min="13" max="13" width="2.140625" style="47" customWidth="1"/>
    <col min="14" max="14" width="13.28515625" style="47" customWidth="1"/>
    <col min="15" max="15" width="4.28515625" style="47" customWidth="1"/>
    <col min="16" max="16" width="2.140625" style="47" customWidth="1"/>
    <col min="17" max="17" width="18.42578125" style="47" customWidth="1"/>
    <col min="18" max="18" width="2.140625" style="47" customWidth="1"/>
    <col min="19" max="19" width="9.140625" style="47" customWidth="1"/>
    <col min="20" max="20" width="2.140625" style="47" customWidth="1"/>
  </cols>
  <sheetData>
    <row r="1" spans="1:20" s="6" customFormat="1" x14ac:dyDescent="0.2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46" t="s">
        <v>52</v>
      </c>
      <c r="T1" s="48"/>
    </row>
    <row r="2" spans="1:20" s="6" customFormat="1" x14ac:dyDescent="0.25">
      <c r="A2" s="283" t="s">
        <v>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46" t="s">
        <v>4</v>
      </c>
      <c r="T2" s="48"/>
    </row>
    <row r="3" spans="1:20" s="6" customFormat="1" x14ac:dyDescent="0.25">
      <c r="A3" s="283" t="s">
        <v>2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47"/>
      <c r="T3" s="47"/>
    </row>
    <row r="4" spans="1:20" s="6" customFormat="1" ht="6" customHeight="1" x14ac:dyDescent="0.25">
      <c r="H4" s="46"/>
      <c r="I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0" s="6" customFormat="1" x14ac:dyDescent="0.25">
      <c r="A5" s="289" t="s">
        <v>3</v>
      </c>
      <c r="B5" s="289"/>
      <c r="C5" s="289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84"/>
      <c r="S5" s="284"/>
      <c r="T5" s="284"/>
    </row>
    <row r="6" spans="1:20" s="6" customFormat="1" ht="6" customHeight="1" x14ac:dyDescent="0.25">
      <c r="H6" s="46"/>
      <c r="I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s="6" customFormat="1" x14ac:dyDescent="0.25">
      <c r="A7" s="85">
        <f>'Page 1'!A7</f>
        <v>0</v>
      </c>
      <c r="B7" s="14"/>
      <c r="C7" s="14"/>
      <c r="D7" s="14"/>
      <c r="E7" s="14"/>
      <c r="F7" s="14"/>
      <c r="G7" s="14"/>
      <c r="H7" s="93" t="str">
        <f>'Page 1'!K7</f>
        <v>Charter School A</v>
      </c>
      <c r="I7" s="93"/>
      <c r="J7" s="204"/>
      <c r="K7" s="49"/>
      <c r="L7" s="49"/>
      <c r="M7" s="49"/>
      <c r="N7" s="49"/>
      <c r="O7" s="49"/>
      <c r="P7" s="49"/>
      <c r="Q7" s="49"/>
      <c r="R7" s="49"/>
      <c r="S7" s="49" t="str">
        <f>'Page 1'!V7</f>
        <v>2024-25</v>
      </c>
      <c r="T7" s="49"/>
    </row>
    <row r="8" spans="1:20" ht="6.75" customHeight="1" x14ac:dyDescent="0.25"/>
    <row r="9" spans="1:20" x14ac:dyDescent="0.25">
      <c r="A9" s="7" t="s">
        <v>53</v>
      </c>
      <c r="B9" s="6" t="s">
        <v>54</v>
      </c>
      <c r="C9" s="6"/>
    </row>
    <row r="10" spans="1:20" ht="30.75" customHeight="1" x14ac:dyDescent="0.25">
      <c r="A10" s="10" t="s">
        <v>12</v>
      </c>
      <c r="B10" s="6" t="s">
        <v>55</v>
      </c>
      <c r="C10" s="6"/>
      <c r="J10" s="3"/>
      <c r="K10" s="312" t="s">
        <v>57</v>
      </c>
      <c r="L10" s="312"/>
      <c r="M10" s="4"/>
      <c r="N10" s="81" t="s">
        <v>56</v>
      </c>
      <c r="O10" s="3"/>
      <c r="P10" s="4"/>
      <c r="Q10" s="3"/>
    </row>
    <row r="11" spans="1:20" x14ac:dyDescent="0.25">
      <c r="A11" s="67"/>
      <c r="B11" s="54" t="s">
        <v>6</v>
      </c>
      <c r="C11" s="54"/>
      <c r="D11" s="292" t="s">
        <v>143</v>
      </c>
      <c r="E11" s="292"/>
      <c r="F11" s="292"/>
      <c r="G11" s="292"/>
      <c r="H11" s="292"/>
      <c r="I11" s="50"/>
      <c r="J11" s="50"/>
      <c r="K11" s="157">
        <v>0</v>
      </c>
      <c r="L11" s="56"/>
      <c r="M11" s="67" t="s">
        <v>21</v>
      </c>
      <c r="N11" s="82">
        <v>1.0189999999999999</v>
      </c>
      <c r="O11" s="65"/>
      <c r="P11" s="50" t="s">
        <v>20</v>
      </c>
      <c r="Q11" s="65">
        <f>(H11+K11)*N11</f>
        <v>0</v>
      </c>
      <c r="R11" s="67"/>
      <c r="S11" s="41"/>
      <c r="T11" s="50"/>
    </row>
    <row r="12" spans="1:20" x14ac:dyDescent="0.25">
      <c r="A12" s="67"/>
      <c r="B12" s="54" t="s">
        <v>7</v>
      </c>
      <c r="C12" s="54"/>
      <c r="D12" s="292" t="s">
        <v>58</v>
      </c>
      <c r="E12" s="292"/>
      <c r="F12" s="292"/>
      <c r="G12" s="292"/>
      <c r="H12" s="292"/>
      <c r="I12" s="50"/>
      <c r="J12" s="50"/>
      <c r="K12" s="65">
        <f>'Page 1'!O15+'Page 1'!U15</f>
        <v>26</v>
      </c>
      <c r="L12" s="67"/>
      <c r="M12" s="67"/>
      <c r="N12" s="65" t="s">
        <v>102</v>
      </c>
      <c r="O12" s="65"/>
      <c r="P12" s="202"/>
      <c r="Q12" s="157"/>
      <c r="R12" s="67"/>
      <c r="S12" s="41"/>
      <c r="T12" s="50"/>
    </row>
    <row r="13" spans="1:20" x14ac:dyDescent="0.25">
      <c r="A13" s="67"/>
      <c r="B13" s="205"/>
      <c r="C13" s="205"/>
      <c r="D13" s="205"/>
      <c r="E13" s="205"/>
      <c r="F13" s="205"/>
      <c r="G13" s="205"/>
      <c r="H13" s="205"/>
      <c r="I13" s="224" t="s">
        <v>101</v>
      </c>
      <c r="J13" s="67"/>
      <c r="K13" s="76"/>
      <c r="L13" s="67"/>
      <c r="M13" s="67" t="s">
        <v>21</v>
      </c>
      <c r="N13" s="225">
        <v>0.15</v>
      </c>
      <c r="O13" s="65"/>
      <c r="P13" s="202"/>
      <c r="Q13" s="177"/>
      <c r="R13" s="67"/>
      <c r="S13" s="41"/>
      <c r="T13" s="202"/>
    </row>
    <row r="14" spans="1:20" x14ac:dyDescent="0.25">
      <c r="A14" s="67"/>
      <c r="B14" s="205" t="s">
        <v>8</v>
      </c>
      <c r="C14" s="205"/>
      <c r="D14" s="205"/>
      <c r="E14" s="205"/>
      <c r="F14" s="205"/>
      <c r="G14" s="205"/>
      <c r="H14" s="205" t="s">
        <v>136</v>
      </c>
      <c r="I14" s="202"/>
      <c r="J14" s="202"/>
      <c r="K14" s="65"/>
      <c r="L14" s="67"/>
      <c r="M14" s="67"/>
      <c r="N14" s="226"/>
      <c r="O14" s="65"/>
      <c r="P14" s="50" t="s">
        <v>20</v>
      </c>
      <c r="Q14" s="157">
        <v>0</v>
      </c>
      <c r="R14" s="67"/>
      <c r="S14" s="41"/>
      <c r="T14" s="202"/>
    </row>
    <row r="15" spans="1:20" x14ac:dyDescent="0.25">
      <c r="A15" s="47"/>
      <c r="B15" s="55" t="s">
        <v>14</v>
      </c>
      <c r="C15" s="55"/>
      <c r="D15" s="293" t="s">
        <v>59</v>
      </c>
      <c r="E15" s="293"/>
      <c r="F15" s="293"/>
      <c r="G15" s="293"/>
      <c r="H15" s="293"/>
      <c r="I15" s="59"/>
      <c r="J15" s="16"/>
      <c r="K15" s="310" t="s">
        <v>106</v>
      </c>
      <c r="L15" s="284"/>
      <c r="N15" s="66" t="s">
        <v>103</v>
      </c>
      <c r="O15" s="66"/>
      <c r="S15" s="42"/>
      <c r="T15" s="16"/>
    </row>
    <row r="16" spans="1:20" x14ac:dyDescent="0.25">
      <c r="A16" s="201"/>
      <c r="B16" s="206"/>
      <c r="C16" s="206"/>
      <c r="D16" s="206"/>
      <c r="E16" s="206"/>
      <c r="F16" s="206"/>
      <c r="G16" s="206"/>
      <c r="H16" s="206"/>
      <c r="I16" s="59"/>
      <c r="J16" s="16"/>
      <c r="K16" s="66">
        <v>884.3</v>
      </c>
      <c r="L16" s="201"/>
      <c r="M16" s="201"/>
      <c r="N16" s="227">
        <f>'Page 2'!G17+'Page 2'!G18+'Page 2'!G19</f>
        <v>26</v>
      </c>
      <c r="O16" s="66"/>
      <c r="P16" s="16" t="s">
        <v>20</v>
      </c>
      <c r="Q16" s="282">
        <f>K16*N16</f>
        <v>22991.8</v>
      </c>
      <c r="R16" s="201"/>
      <c r="S16" s="42"/>
      <c r="T16" s="16"/>
    </row>
    <row r="17" spans="1:20" x14ac:dyDescent="0.25">
      <c r="A17" s="67"/>
      <c r="B17" s="54"/>
      <c r="C17" s="54"/>
      <c r="D17" s="292"/>
      <c r="E17" s="292"/>
      <c r="F17" s="292"/>
      <c r="G17" s="292"/>
      <c r="H17" s="292"/>
      <c r="I17" s="50"/>
      <c r="J17" s="50"/>
      <c r="K17" s="313"/>
      <c r="L17" s="284"/>
      <c r="M17" s="67"/>
      <c r="N17" s="65"/>
      <c r="O17" s="65"/>
      <c r="P17" s="50"/>
      <c r="Q17" s="157"/>
      <c r="R17" s="67"/>
      <c r="S17" s="41"/>
      <c r="T17" s="50"/>
    </row>
    <row r="18" spans="1:20" s="33" customFormat="1" x14ac:dyDescent="0.25">
      <c r="A18" s="39"/>
      <c r="D18" s="311"/>
      <c r="E18" s="311"/>
      <c r="F18" s="311"/>
      <c r="G18" s="311"/>
      <c r="H18" s="311"/>
      <c r="I18" s="62"/>
      <c r="J18" s="62"/>
      <c r="K18" s="314" t="s">
        <v>60</v>
      </c>
      <c r="L18" s="285"/>
      <c r="M18" s="285"/>
      <c r="N18" s="285"/>
      <c r="O18" s="285"/>
      <c r="P18" s="62" t="s">
        <v>20</v>
      </c>
      <c r="Q18" s="165">
        <f>SUM(Q11:Q17)</f>
        <v>22991.8</v>
      </c>
      <c r="R18" s="39"/>
      <c r="S18" s="43"/>
      <c r="T18" s="62"/>
    </row>
    <row r="19" spans="1:20" s="33" customFormat="1" x14ac:dyDescent="0.25">
      <c r="A19" s="39"/>
      <c r="D19" s="144"/>
      <c r="E19" s="144"/>
      <c r="F19" s="144"/>
      <c r="G19" s="144"/>
      <c r="H19" s="144"/>
      <c r="I19" s="62"/>
      <c r="J19" s="62"/>
      <c r="K19" s="143"/>
      <c r="L19" s="140"/>
      <c r="M19" s="140"/>
      <c r="N19" s="140"/>
      <c r="O19" s="140"/>
      <c r="P19" s="62"/>
      <c r="Q19" s="83"/>
      <c r="R19" s="39"/>
      <c r="S19" s="43"/>
      <c r="T19" s="62"/>
    </row>
    <row r="20" spans="1:20" s="33" customFormat="1" x14ac:dyDescent="0.25">
      <c r="A20" s="39"/>
      <c r="B20" s="142"/>
      <c r="D20" s="144"/>
      <c r="E20" s="144"/>
      <c r="F20" s="144"/>
      <c r="G20" s="144"/>
      <c r="H20" s="144"/>
      <c r="I20" s="62"/>
      <c r="J20" s="62"/>
      <c r="K20" s="143"/>
      <c r="L20" s="140"/>
      <c r="M20" s="140"/>
      <c r="N20" s="140"/>
      <c r="O20" s="140"/>
      <c r="P20" s="62"/>
      <c r="Q20" s="160"/>
      <c r="R20" s="39"/>
      <c r="S20" s="43"/>
      <c r="T20" s="62"/>
    </row>
    <row r="21" spans="1:20" s="33" customFormat="1" ht="9" customHeight="1" x14ac:dyDescent="0.25">
      <c r="A21" s="39"/>
      <c r="D21" s="51"/>
      <c r="E21" s="51"/>
      <c r="F21" s="51"/>
      <c r="G21" s="51"/>
      <c r="H21" s="51"/>
      <c r="I21" s="62"/>
      <c r="J21" s="62"/>
      <c r="K21" s="78"/>
      <c r="L21" s="48"/>
      <c r="M21" s="48"/>
      <c r="N21" s="48"/>
      <c r="O21" s="48"/>
      <c r="P21" s="62"/>
      <c r="Q21" s="83"/>
      <c r="R21" s="39"/>
      <c r="S21" s="43"/>
      <c r="T21" s="62"/>
    </row>
    <row r="22" spans="1:20" ht="15" customHeight="1" x14ac:dyDescent="0.25">
      <c r="A22" s="55"/>
      <c r="B22" s="55"/>
      <c r="C22" s="55"/>
      <c r="E22" s="57"/>
      <c r="F22" s="47"/>
      <c r="G22" s="16"/>
      <c r="H22" s="57"/>
      <c r="I22" s="57"/>
      <c r="J22" s="16"/>
      <c r="K22" s="57"/>
      <c r="M22" s="16"/>
      <c r="O22" s="10" t="s">
        <v>104</v>
      </c>
      <c r="P22" s="16" t="s">
        <v>20</v>
      </c>
      <c r="Q22" s="84">
        <f>'Page 2'!P47+'Page 3'!Q18+Q20</f>
        <v>267022.39799999999</v>
      </c>
      <c r="S22" s="24"/>
      <c r="T22" s="16"/>
    </row>
    <row r="23" spans="1:20" ht="15" customHeight="1" x14ac:dyDescent="0.25">
      <c r="A23" s="55"/>
      <c r="B23" s="55"/>
      <c r="C23" s="55"/>
      <c r="E23" s="57"/>
      <c r="F23" s="47"/>
      <c r="G23" s="16"/>
      <c r="H23" s="57"/>
      <c r="I23" s="57"/>
      <c r="J23" s="16"/>
      <c r="K23" s="57"/>
      <c r="M23" s="16"/>
      <c r="P23" s="16"/>
      <c r="S23" s="24"/>
      <c r="T23" s="16"/>
    </row>
    <row r="24" spans="1:20" s="6" customFormat="1" x14ac:dyDescent="0.25">
      <c r="A24" s="207"/>
      <c r="B24" s="315"/>
      <c r="C24" s="315"/>
      <c r="D24" s="315"/>
      <c r="E24" s="316"/>
      <c r="F24" s="208"/>
      <c r="G24" s="208"/>
      <c r="H24" s="317"/>
      <c r="I24" s="317"/>
      <c r="J24" s="208"/>
      <c r="K24" s="297"/>
      <c r="L24" s="304"/>
      <c r="M24" s="209"/>
      <c r="N24" s="297"/>
      <c r="O24" s="297"/>
      <c r="P24" s="209"/>
      <c r="Q24" s="210"/>
      <c r="R24" s="209"/>
      <c r="S24" s="46"/>
      <c r="T24" s="46"/>
    </row>
    <row r="25" spans="1:20" ht="11.25" customHeight="1" x14ac:dyDescent="0.25">
      <c r="A25" s="189"/>
      <c r="B25" s="189"/>
      <c r="C25" s="189"/>
      <c r="D25" s="189"/>
      <c r="E25" s="189"/>
      <c r="F25" s="203"/>
      <c r="G25" s="203"/>
      <c r="H25" s="203"/>
      <c r="I25" s="203"/>
      <c r="J25" s="189"/>
      <c r="K25" s="232"/>
      <c r="L25" s="232"/>
      <c r="M25" s="232"/>
      <c r="N25" s="232"/>
      <c r="O25" s="232"/>
      <c r="P25" s="232"/>
      <c r="Q25" s="232"/>
      <c r="R25" s="232"/>
      <c r="S25" s="201"/>
      <c r="T25" s="201"/>
    </row>
    <row r="26" spans="1:20" ht="15" customHeight="1" x14ac:dyDescent="0.25">
      <c r="A26" s="79" t="s">
        <v>53</v>
      </c>
      <c r="B26" s="14" t="s">
        <v>105</v>
      </c>
      <c r="C26" s="14"/>
      <c r="D26" s="20"/>
      <c r="E26" s="20"/>
      <c r="F26" s="20"/>
      <c r="G26" s="20"/>
      <c r="H26" s="38"/>
      <c r="I26" s="38"/>
      <c r="J26" s="20"/>
      <c r="K26" s="38"/>
      <c r="L26" s="38"/>
      <c r="M26" s="38"/>
      <c r="N26" s="38"/>
      <c r="O26" s="38"/>
      <c r="P26" s="21" t="s">
        <v>20</v>
      </c>
      <c r="Q26" s="96">
        <f>Q22</f>
        <v>267022.39799999999</v>
      </c>
      <c r="R26" s="38"/>
      <c r="S26" s="38"/>
      <c r="T26" s="38"/>
    </row>
    <row r="29" spans="1:20" x14ac:dyDescent="0.25">
      <c r="B29" s="164"/>
      <c r="C29" s="164"/>
      <c r="D29" s="164"/>
      <c r="E29" s="163"/>
    </row>
    <row r="30" spans="1:20" x14ac:dyDescent="0.25">
      <c r="H30"/>
      <c r="I30"/>
      <c r="K30"/>
      <c r="L30"/>
      <c r="M30"/>
      <c r="N30"/>
      <c r="O30"/>
      <c r="P30"/>
      <c r="Q30"/>
    </row>
    <row r="31" spans="1:20" x14ac:dyDescent="0.25">
      <c r="H31"/>
      <c r="I31"/>
      <c r="K31"/>
      <c r="L31"/>
      <c r="M31"/>
      <c r="N31"/>
      <c r="O31"/>
      <c r="P31"/>
      <c r="Q31"/>
      <c r="R31" s="162"/>
      <c r="S31" s="162"/>
      <c r="T31" s="162"/>
    </row>
    <row r="32" spans="1:20" x14ac:dyDescent="0.25">
      <c r="H32"/>
      <c r="I32"/>
      <c r="K32"/>
      <c r="L32"/>
      <c r="M32"/>
      <c r="N32"/>
      <c r="O32"/>
      <c r="P32"/>
      <c r="Q32"/>
    </row>
    <row r="33" spans="4:20" x14ac:dyDescent="0.25">
      <c r="H33"/>
      <c r="I33"/>
      <c r="K33"/>
      <c r="L33"/>
      <c r="M33"/>
      <c r="N33"/>
      <c r="O33"/>
      <c r="P33"/>
      <c r="Q33"/>
      <c r="R33" s="162"/>
      <c r="S33" s="162"/>
      <c r="T33" s="162"/>
    </row>
    <row r="34" spans="4:20" x14ac:dyDescent="0.25">
      <c r="D34" s="166"/>
      <c r="F34" s="167"/>
      <c r="G34" s="169"/>
      <c r="H34" s="168"/>
      <c r="I34" s="168"/>
      <c r="K34"/>
      <c r="L34"/>
      <c r="M34"/>
      <c r="N34"/>
      <c r="O34"/>
      <c r="P34"/>
      <c r="Q34"/>
      <c r="R34" s="162"/>
      <c r="S34" s="162"/>
      <c r="T34" s="162"/>
    </row>
    <row r="35" spans="4:20" x14ac:dyDescent="0.25">
      <c r="D35" s="166"/>
      <c r="F35" s="167"/>
      <c r="G35" s="169"/>
      <c r="H35" s="168"/>
      <c r="I35" s="168"/>
      <c r="K35" s="163"/>
      <c r="L35" s="162"/>
      <c r="M35" s="162"/>
      <c r="N35" s="162"/>
      <c r="O35" s="162"/>
      <c r="P35" s="162"/>
      <c r="Q35" s="162"/>
      <c r="R35" s="162"/>
      <c r="S35" s="162"/>
      <c r="T35" s="162"/>
    </row>
  </sheetData>
  <mergeCells count="17">
    <mergeCell ref="H24:I24"/>
    <mergeCell ref="A1:R1"/>
    <mergeCell ref="A2:R2"/>
    <mergeCell ref="A3:R3"/>
    <mergeCell ref="A5:T5"/>
    <mergeCell ref="N24:O24"/>
    <mergeCell ref="K15:L15"/>
    <mergeCell ref="D15:H15"/>
    <mergeCell ref="D18:H18"/>
    <mergeCell ref="D17:H17"/>
    <mergeCell ref="K10:L10"/>
    <mergeCell ref="D11:H11"/>
    <mergeCell ref="D12:H12"/>
    <mergeCell ref="K24:L24"/>
    <mergeCell ref="K17:L17"/>
    <mergeCell ref="K18:O18"/>
    <mergeCell ref="B24:E24"/>
  </mergeCells>
  <pageMargins left="0.47" right="0.2" top="0.27" bottom="0.26" header="0.17" footer="0.17"/>
  <pageSetup scale="90" orientation="landscape" r:id="rId1"/>
  <headerFoot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35"/>
  <sheetViews>
    <sheetView workbookViewId="0">
      <selection activeCell="I14" sqref="I14"/>
    </sheetView>
  </sheetViews>
  <sheetFormatPr defaultRowHeight="15" x14ac:dyDescent="0.25"/>
  <cols>
    <col min="1" max="1" width="9.85546875" customWidth="1"/>
    <col min="2" max="2" width="4.28515625" customWidth="1"/>
    <col min="3" max="3" width="8.85546875" customWidth="1"/>
    <col min="4" max="4" width="12.140625" customWidth="1"/>
    <col min="5" max="5" width="12.7109375" bestFit="1" customWidth="1"/>
    <col min="6" max="6" width="14.28515625" bestFit="1" customWidth="1"/>
    <col min="7" max="7" width="13.42578125" customWidth="1"/>
    <col min="8" max="8" width="12.42578125" customWidth="1"/>
    <col min="9" max="9" width="14.28515625" customWidth="1"/>
    <col min="10" max="10" width="13.85546875" customWidth="1"/>
    <col min="11" max="11" width="14.28515625" customWidth="1"/>
    <col min="12" max="12" width="8.5703125" customWidth="1"/>
    <col min="13" max="13" width="15.42578125" customWidth="1"/>
  </cols>
  <sheetData>
    <row r="1" spans="1:13" s="105" customFormat="1" x14ac:dyDescent="0.2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100" t="s">
        <v>61</v>
      </c>
    </row>
    <row r="2" spans="1:13" s="105" customFormat="1" x14ac:dyDescent="0.25">
      <c r="A2" s="283" t="s">
        <v>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100" t="s">
        <v>4</v>
      </c>
    </row>
    <row r="3" spans="1:13" s="105" customFormat="1" x14ac:dyDescent="0.25">
      <c r="A3" s="283" t="s">
        <v>2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99"/>
    </row>
    <row r="4" spans="1:13" s="105" customFormat="1" ht="6" customHeight="1" x14ac:dyDescent="0.25">
      <c r="E4" s="100"/>
      <c r="G4" s="119"/>
      <c r="H4" s="100"/>
      <c r="I4" s="100"/>
      <c r="J4" s="100"/>
      <c r="K4" s="100"/>
      <c r="L4" s="100"/>
      <c r="M4" s="100"/>
    </row>
    <row r="5" spans="1:13" s="105" customFormat="1" x14ac:dyDescent="0.25">
      <c r="A5" s="289" t="s">
        <v>3</v>
      </c>
      <c r="B5" s="289"/>
      <c r="C5" s="290"/>
      <c r="D5" s="290"/>
      <c r="E5" s="290"/>
      <c r="F5" s="290"/>
      <c r="G5" s="290"/>
      <c r="H5" s="290"/>
      <c r="I5" s="290"/>
      <c r="J5" s="290"/>
      <c r="K5" s="290"/>
      <c r="L5" s="284"/>
      <c r="M5" s="284"/>
    </row>
    <row r="6" spans="1:13" s="105" customFormat="1" ht="6" customHeight="1" x14ac:dyDescent="0.25">
      <c r="E6" s="100"/>
      <c r="G6" s="119"/>
      <c r="H6" s="100"/>
      <c r="I6" s="100"/>
      <c r="J6" s="100"/>
      <c r="K6" s="100"/>
      <c r="L6" s="100"/>
      <c r="M6" s="100"/>
    </row>
    <row r="7" spans="1:13" s="105" customFormat="1" x14ac:dyDescent="0.25">
      <c r="A7" s="85">
        <f>'Page 1'!A7</f>
        <v>0</v>
      </c>
      <c r="B7" s="14"/>
      <c r="C7" s="14"/>
      <c r="D7" s="14"/>
      <c r="E7" s="302"/>
      <c r="F7" s="302"/>
      <c r="G7" s="93" t="str">
        <f>'Page 1'!K7</f>
        <v>Charter School A</v>
      </c>
      <c r="H7" s="93"/>
      <c r="I7" s="102"/>
      <c r="J7" s="102"/>
      <c r="K7" s="102"/>
      <c r="L7" s="102"/>
      <c r="M7" s="102" t="str">
        <f>'Page 1'!V7</f>
        <v>2024-25</v>
      </c>
    </row>
    <row r="8" spans="1:13" ht="6.75" customHeight="1" x14ac:dyDescent="0.25">
      <c r="E8" s="99"/>
      <c r="H8" s="99"/>
      <c r="I8" s="99"/>
      <c r="J8" s="99"/>
      <c r="K8" s="99"/>
      <c r="L8" s="99"/>
      <c r="M8" s="99"/>
    </row>
    <row r="9" spans="1:13" ht="30" x14ac:dyDescent="0.25">
      <c r="A9" s="7" t="s">
        <v>62</v>
      </c>
      <c r="B9" s="105" t="s">
        <v>63</v>
      </c>
      <c r="E9" s="99"/>
      <c r="H9" s="99"/>
      <c r="I9" s="111" t="s">
        <v>64</v>
      </c>
      <c r="J9" s="99"/>
      <c r="K9" s="112"/>
      <c r="L9" s="99"/>
      <c r="M9" s="111" t="s">
        <v>66</v>
      </c>
    </row>
    <row r="10" spans="1:13" ht="6" customHeight="1" x14ac:dyDescent="0.25">
      <c r="A10" s="7"/>
      <c r="B10" s="105"/>
      <c r="E10" s="99"/>
      <c r="H10" s="99"/>
      <c r="I10" s="99"/>
      <c r="J10" s="99"/>
      <c r="K10" s="99"/>
      <c r="L10" s="99"/>
      <c r="M10" s="99"/>
    </row>
    <row r="11" spans="1:13" ht="15" customHeight="1" x14ac:dyDescent="0.25">
      <c r="A11" s="10" t="s">
        <v>12</v>
      </c>
      <c r="B11" s="105" t="s">
        <v>65</v>
      </c>
      <c r="C11" s="105"/>
      <c r="F11" s="99"/>
      <c r="G11" s="116"/>
      <c r="H11" s="99"/>
      <c r="I11" s="255">
        <f>'Page 3'!Q22</f>
        <v>267022.39799999999</v>
      </c>
      <c r="J11" s="105"/>
      <c r="K11" s="97"/>
      <c r="L11" s="105"/>
      <c r="M11" s="97">
        <f>I11-K11</f>
        <v>267022.39799999999</v>
      </c>
    </row>
    <row r="12" spans="1:13" x14ac:dyDescent="0.25">
      <c r="A12" s="235" t="s">
        <v>6</v>
      </c>
      <c r="B12" s="318" t="s">
        <v>135</v>
      </c>
      <c r="C12" s="318"/>
      <c r="D12" s="318"/>
      <c r="E12" s="277">
        <v>2.4500000000000001E-2</v>
      </c>
      <c r="F12" s="276"/>
      <c r="G12" s="276"/>
      <c r="H12" s="276"/>
      <c r="I12" s="330">
        <f>I11*E12*-1</f>
        <v>-6542.0487510000003</v>
      </c>
      <c r="J12" s="217"/>
      <c r="K12" s="185"/>
      <c r="L12" s="183"/>
      <c r="M12" s="73">
        <f>I12</f>
        <v>-6542.0487510000003</v>
      </c>
    </row>
    <row r="13" spans="1:13" x14ac:dyDescent="0.25">
      <c r="A13" s="99"/>
      <c r="B13" s="198"/>
      <c r="C13" s="218"/>
      <c r="D13" s="218"/>
      <c r="E13" s="218"/>
      <c r="F13" s="218"/>
      <c r="G13" s="219"/>
      <c r="H13" s="218"/>
      <c r="I13" s="211"/>
      <c r="J13" s="216"/>
      <c r="K13" s="194"/>
      <c r="L13" s="192"/>
      <c r="M13" s="194"/>
    </row>
    <row r="14" spans="1:13" x14ac:dyDescent="0.25">
      <c r="A14" s="67"/>
      <c r="B14" s="197"/>
      <c r="C14" s="220"/>
      <c r="D14" s="183"/>
      <c r="E14" s="183"/>
      <c r="F14" s="183"/>
      <c r="G14" s="221"/>
      <c r="H14" s="183"/>
      <c r="I14" s="183"/>
      <c r="J14" s="185"/>
      <c r="K14" s="185"/>
      <c r="L14" s="183"/>
      <c r="M14" s="185"/>
    </row>
    <row r="15" spans="1:13" x14ac:dyDescent="0.25">
      <c r="A15" s="99"/>
      <c r="B15" s="198"/>
      <c r="C15" s="324"/>
      <c r="D15" s="316"/>
      <c r="E15" s="316"/>
      <c r="F15" s="316"/>
      <c r="G15" s="316"/>
      <c r="H15" s="316"/>
      <c r="I15" s="200"/>
      <c r="J15" s="194"/>
      <c r="K15" s="194"/>
      <c r="L15" s="192"/>
      <c r="M15" s="222"/>
    </row>
    <row r="16" spans="1:13" x14ac:dyDescent="0.25">
      <c r="A16" s="67"/>
      <c r="B16" s="197"/>
      <c r="C16" s="321"/>
      <c r="D16" s="316"/>
      <c r="E16" s="316"/>
      <c r="F16" s="316"/>
      <c r="G16" s="316"/>
      <c r="H16" s="316"/>
      <c r="I16" s="183"/>
      <c r="J16" s="185"/>
      <c r="K16" s="185"/>
      <c r="L16" s="183"/>
      <c r="M16" s="223"/>
    </row>
    <row r="17" spans="1:13" x14ac:dyDescent="0.25">
      <c r="A17" s="99"/>
      <c r="B17" s="198"/>
      <c r="C17" s="218"/>
      <c r="D17" s="218"/>
      <c r="E17" s="218"/>
      <c r="F17" s="218"/>
      <c r="G17" s="218"/>
      <c r="H17" s="219"/>
      <c r="I17" s="200"/>
      <c r="J17" s="194"/>
      <c r="K17" s="194"/>
      <c r="L17" s="192"/>
      <c r="M17" s="194"/>
    </row>
    <row r="18" spans="1:13" s="33" customFormat="1" ht="9" customHeight="1" x14ac:dyDescent="0.25">
      <c r="A18" s="39"/>
      <c r="D18" s="109"/>
      <c r="E18" s="109"/>
      <c r="F18" s="109"/>
      <c r="G18" s="125"/>
      <c r="H18" s="62"/>
      <c r="I18" s="101"/>
      <c r="J18" s="101"/>
      <c r="K18" s="101"/>
      <c r="L18" s="62"/>
      <c r="M18" s="83"/>
    </row>
    <row r="19" spans="1:13" ht="15" customHeight="1" x14ac:dyDescent="0.25">
      <c r="A19" s="106"/>
      <c r="B19" s="7" t="s">
        <v>67</v>
      </c>
      <c r="C19" s="106"/>
      <c r="D19" s="99"/>
      <c r="E19" s="16"/>
      <c r="F19" s="108"/>
      <c r="G19" s="120"/>
      <c r="H19" s="108"/>
      <c r="I19" s="256">
        <f>I11+I12</f>
        <v>260480.34924899999</v>
      </c>
      <c r="J19" s="99"/>
      <c r="L19" s="16"/>
      <c r="M19" s="84">
        <f>M11+M12</f>
        <v>260480.34924899999</v>
      </c>
    </row>
    <row r="20" spans="1:13" ht="15" customHeight="1" x14ac:dyDescent="0.25">
      <c r="A20" s="106"/>
      <c r="B20" s="106"/>
      <c r="C20" s="106"/>
      <c r="D20" s="99"/>
      <c r="E20" s="16"/>
      <c r="F20" s="108"/>
      <c r="G20" s="120"/>
      <c r="H20" s="108"/>
      <c r="I20" s="99"/>
      <c r="J20" s="99"/>
      <c r="K20" s="99"/>
      <c r="L20" s="16"/>
      <c r="M20" s="99"/>
    </row>
    <row r="21" spans="1:13" s="105" customFormat="1" x14ac:dyDescent="0.25">
      <c r="A21" s="10" t="s">
        <v>13</v>
      </c>
      <c r="B21" s="322" t="s">
        <v>74</v>
      </c>
      <c r="C21" s="322"/>
      <c r="D21" s="285"/>
      <c r="E21" s="285"/>
      <c r="F21" s="285"/>
      <c r="G21" s="285"/>
      <c r="H21" s="285"/>
      <c r="I21" s="98"/>
      <c r="J21" s="319"/>
      <c r="K21" s="300"/>
      <c r="L21" s="100"/>
      <c r="M21" s="113"/>
    </row>
    <row r="22" spans="1:13" x14ac:dyDescent="0.25">
      <c r="A22" s="67"/>
      <c r="B22" s="104" t="s">
        <v>6</v>
      </c>
      <c r="C22" s="323" t="s">
        <v>68</v>
      </c>
      <c r="D22" s="285"/>
      <c r="E22" s="285"/>
      <c r="F22" s="285"/>
      <c r="G22" s="285"/>
      <c r="H22" s="285"/>
      <c r="I22" s="107"/>
      <c r="J22" s="82"/>
      <c r="K22" s="65"/>
      <c r="L22" s="103"/>
      <c r="M22" s="161">
        <v>0</v>
      </c>
    </row>
    <row r="23" spans="1:13" x14ac:dyDescent="0.25">
      <c r="A23" s="99"/>
      <c r="B23" s="106" t="s">
        <v>7</v>
      </c>
      <c r="C23" s="320" t="s">
        <v>69</v>
      </c>
      <c r="D23" s="285"/>
      <c r="E23" s="285"/>
      <c r="F23" s="285"/>
      <c r="G23" s="285"/>
      <c r="H23" s="285"/>
      <c r="I23" s="58"/>
      <c r="J23" s="80"/>
      <c r="K23" s="66"/>
      <c r="L23" s="16"/>
      <c r="M23" s="160">
        <v>0</v>
      </c>
    </row>
    <row r="24" spans="1:13" x14ac:dyDescent="0.25">
      <c r="A24" s="67"/>
      <c r="B24" s="197"/>
      <c r="C24" s="321"/>
      <c r="D24" s="316"/>
      <c r="E24" s="316"/>
      <c r="F24" s="316"/>
      <c r="G24" s="316"/>
      <c r="H24" s="316"/>
      <c r="I24" s="183"/>
      <c r="J24" s="185"/>
      <c r="K24" s="185"/>
      <c r="L24" s="183"/>
      <c r="M24" s="223"/>
    </row>
    <row r="25" spans="1:13" x14ac:dyDescent="0.25">
      <c r="A25" s="99"/>
      <c r="B25" s="198"/>
      <c r="C25" s="324"/>
      <c r="D25" s="316"/>
      <c r="E25" s="316"/>
      <c r="F25" s="316"/>
      <c r="G25" s="316"/>
      <c r="H25" s="316"/>
      <c r="I25" s="200"/>
      <c r="J25" s="194"/>
      <c r="K25" s="194"/>
      <c r="L25" s="192"/>
      <c r="M25" s="222"/>
    </row>
    <row r="26" spans="1:13" x14ac:dyDescent="0.25">
      <c r="A26" s="67"/>
      <c r="B26" s="197"/>
      <c r="C26" s="321"/>
      <c r="D26" s="321"/>
      <c r="E26" s="321"/>
      <c r="F26" s="321"/>
      <c r="G26" s="321"/>
      <c r="H26" s="321"/>
      <c r="I26" s="183"/>
      <c r="J26" s="185"/>
      <c r="K26" s="185"/>
      <c r="L26" s="183"/>
      <c r="M26" s="223"/>
    </row>
    <row r="27" spans="1:13" x14ac:dyDescent="0.25">
      <c r="A27" s="99"/>
      <c r="B27" s="198"/>
      <c r="C27" s="324"/>
      <c r="D27" s="316"/>
      <c r="E27" s="316"/>
      <c r="F27" s="316"/>
      <c r="G27" s="316"/>
      <c r="H27" s="316"/>
      <c r="I27" s="200"/>
      <c r="J27" s="194"/>
      <c r="K27" s="194"/>
      <c r="L27" s="192"/>
      <c r="M27" s="222"/>
    </row>
    <row r="28" spans="1:13" x14ac:dyDescent="0.25">
      <c r="A28" s="67"/>
      <c r="B28" s="197"/>
      <c r="C28" s="212"/>
      <c r="D28" s="212"/>
      <c r="E28" s="212"/>
      <c r="F28" s="212"/>
      <c r="G28" s="212"/>
      <c r="H28" s="212"/>
      <c r="I28" s="183"/>
      <c r="J28" s="185"/>
      <c r="K28" s="185"/>
      <c r="L28" s="183"/>
      <c r="M28" s="223"/>
    </row>
    <row r="29" spans="1:13" x14ac:dyDescent="0.25">
      <c r="A29" s="99"/>
      <c r="B29" s="106" t="s">
        <v>18</v>
      </c>
      <c r="C29" s="320" t="s">
        <v>70</v>
      </c>
      <c r="D29" s="285"/>
      <c r="E29" s="285"/>
      <c r="F29" s="285"/>
      <c r="G29" s="285"/>
      <c r="H29" s="285"/>
      <c r="I29" s="99"/>
      <c r="J29" s="66"/>
      <c r="K29" s="66"/>
      <c r="L29" s="16"/>
      <c r="M29" s="160">
        <v>0</v>
      </c>
    </row>
    <row r="30" spans="1:13" x14ac:dyDescent="0.25">
      <c r="A30" s="67"/>
      <c r="B30" s="104" t="s">
        <v>71</v>
      </c>
      <c r="C30" s="110" t="s">
        <v>72</v>
      </c>
      <c r="D30" s="110"/>
      <c r="E30" s="110"/>
      <c r="F30" s="110"/>
      <c r="G30" s="124"/>
      <c r="H30" s="110"/>
      <c r="I30" s="103"/>
      <c r="J30" s="65"/>
      <c r="K30" s="65"/>
      <c r="L30" s="103"/>
      <c r="M30" s="161">
        <v>0</v>
      </c>
    </row>
    <row r="31" spans="1:13" s="33" customFormat="1" ht="9" customHeight="1" x14ac:dyDescent="0.25">
      <c r="A31" s="39"/>
      <c r="D31" s="109"/>
      <c r="E31" s="109"/>
      <c r="F31" s="109"/>
      <c r="G31" s="125"/>
      <c r="H31" s="62"/>
      <c r="I31" s="101"/>
      <c r="J31" s="101"/>
      <c r="K31" s="101"/>
      <c r="L31" s="62"/>
      <c r="M31" s="83"/>
    </row>
    <row r="32" spans="1:13" ht="15" customHeight="1" x14ac:dyDescent="0.25">
      <c r="A32" s="14"/>
      <c r="B32" s="14" t="s">
        <v>73</v>
      </c>
      <c r="C32" s="14"/>
      <c r="D32" s="14"/>
      <c r="E32" s="14"/>
      <c r="F32" s="14"/>
      <c r="G32" s="14"/>
      <c r="H32" s="14"/>
      <c r="I32" s="114">
        <f>I19</f>
        <v>260480.34924899999</v>
      </c>
      <c r="J32" s="14"/>
      <c r="K32" s="114"/>
      <c r="L32" s="14"/>
      <c r="M32" s="114">
        <f>SUM(M19:M30)</f>
        <v>260480.34924899999</v>
      </c>
    </row>
    <row r="33" spans="2:9" ht="9" customHeight="1" x14ac:dyDescent="0.25"/>
    <row r="34" spans="2:9" s="105" customFormat="1" ht="9" customHeight="1" x14ac:dyDescent="0.25">
      <c r="G34" s="119"/>
    </row>
    <row r="35" spans="2:9" s="105" customFormat="1" x14ac:dyDescent="0.25">
      <c r="B35" s="105" t="s">
        <v>75</v>
      </c>
      <c r="G35" s="119"/>
      <c r="I35" s="115">
        <f>'Page 2'!P45+'Page 3'!Q18</f>
        <v>267022.39799999999</v>
      </c>
    </row>
  </sheetData>
  <mergeCells count="17">
    <mergeCell ref="C26:H26"/>
    <mergeCell ref="C29:H29"/>
    <mergeCell ref="C27:H27"/>
    <mergeCell ref="C25:H25"/>
    <mergeCell ref="A1:L1"/>
    <mergeCell ref="A2:L2"/>
    <mergeCell ref="A3:L3"/>
    <mergeCell ref="A5:M5"/>
    <mergeCell ref="E7:F7"/>
    <mergeCell ref="B12:D12"/>
    <mergeCell ref="J21:K21"/>
    <mergeCell ref="C23:H23"/>
    <mergeCell ref="C24:H24"/>
    <mergeCell ref="B21:H21"/>
    <mergeCell ref="C22:H22"/>
    <mergeCell ref="C16:H16"/>
    <mergeCell ref="C15:H15"/>
  </mergeCells>
  <printOptions horizontalCentered="1"/>
  <pageMargins left="0.25" right="0.25" top="0.75" bottom="0.5" header="0.25" footer="0.25"/>
  <pageSetup scale="85" orientation="landscape" r:id="rId1"/>
  <headerFoot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36"/>
  <sheetViews>
    <sheetView workbookViewId="0">
      <selection activeCell="F26" sqref="F26"/>
    </sheetView>
  </sheetViews>
  <sheetFormatPr defaultRowHeight="15" x14ac:dyDescent="0.25"/>
  <cols>
    <col min="2" max="2" width="12.140625" style="122" customWidth="1"/>
    <col min="3" max="3" width="7.28515625" customWidth="1"/>
    <col min="4" max="4" width="14.28515625" style="122" bestFit="1" customWidth="1"/>
    <col min="5" max="5" width="5.7109375" customWidth="1"/>
    <col min="6" max="6" width="14.28515625" style="122" customWidth="1"/>
    <col min="7" max="7" width="7.140625" customWidth="1"/>
    <col min="8" max="8" width="14.28515625" style="122" customWidth="1"/>
    <col min="9" max="9" width="7.140625" customWidth="1"/>
    <col min="10" max="10" width="14.28515625" style="122" customWidth="1"/>
  </cols>
  <sheetData>
    <row r="1" spans="1:11" s="119" customFormat="1" x14ac:dyDescent="0.2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117" t="s">
        <v>76</v>
      </c>
    </row>
    <row r="2" spans="1:11" s="119" customFormat="1" x14ac:dyDescent="0.25">
      <c r="A2" s="283" t="s">
        <v>1</v>
      </c>
      <c r="B2" s="283"/>
      <c r="C2" s="283"/>
      <c r="D2" s="283"/>
      <c r="E2" s="283"/>
      <c r="F2" s="283"/>
      <c r="G2" s="283"/>
      <c r="H2" s="283"/>
      <c r="I2" s="283"/>
      <c r="J2" s="283"/>
      <c r="K2" s="117" t="s">
        <v>4</v>
      </c>
    </row>
    <row r="3" spans="1:11" s="119" customFormat="1" x14ac:dyDescent="0.25">
      <c r="A3" s="283" t="s">
        <v>2</v>
      </c>
      <c r="B3" s="283"/>
      <c r="C3" s="283"/>
      <c r="D3" s="283"/>
      <c r="E3" s="283"/>
      <c r="F3" s="283"/>
      <c r="G3" s="283"/>
      <c r="H3" s="283"/>
      <c r="I3" s="283"/>
      <c r="J3" s="283"/>
      <c r="K3" s="116"/>
    </row>
    <row r="4" spans="1:11" s="119" customFormat="1" ht="6" customHeight="1" x14ac:dyDescent="0.25">
      <c r="B4" s="10"/>
      <c r="D4" s="10"/>
      <c r="E4" s="117"/>
      <c r="F4" s="10"/>
      <c r="H4" s="10"/>
      <c r="I4" s="117"/>
      <c r="J4" s="10"/>
      <c r="K4" s="117"/>
    </row>
    <row r="5" spans="1:11" s="119" customFormat="1" x14ac:dyDescent="0.25">
      <c r="A5" s="289" t="s">
        <v>3</v>
      </c>
      <c r="B5" s="289"/>
      <c r="C5" s="290"/>
      <c r="D5" s="290"/>
      <c r="E5" s="290"/>
      <c r="F5" s="290"/>
      <c r="G5" s="290"/>
      <c r="H5" s="290"/>
      <c r="I5" s="290"/>
      <c r="J5" s="290"/>
      <c r="K5" s="284"/>
    </row>
    <row r="6" spans="1:11" s="119" customFormat="1" ht="6" customHeight="1" x14ac:dyDescent="0.25">
      <c r="B6" s="10"/>
      <c r="D6" s="10"/>
      <c r="E6" s="117"/>
      <c r="F6" s="10"/>
      <c r="H6" s="10"/>
      <c r="I6" s="117"/>
      <c r="J6" s="10"/>
      <c r="K6" s="117"/>
    </row>
    <row r="7" spans="1:11" s="119" customFormat="1" x14ac:dyDescent="0.25">
      <c r="A7" s="85">
        <f>'Page 1'!A7</f>
        <v>0</v>
      </c>
      <c r="B7" s="79"/>
      <c r="C7" s="14"/>
      <c r="D7" s="79"/>
      <c r="E7" s="302" t="str">
        <f>'Page 1'!K7</f>
        <v>Charter School A</v>
      </c>
      <c r="F7" s="302"/>
      <c r="G7" s="118"/>
      <c r="H7" s="79"/>
      <c r="I7" s="118"/>
      <c r="J7" s="79"/>
      <c r="K7" s="118" t="str">
        <f>'Page 1'!V7</f>
        <v>2024-25</v>
      </c>
    </row>
    <row r="8" spans="1:11" ht="6.75" customHeight="1" x14ac:dyDescent="0.25">
      <c r="E8" s="116"/>
      <c r="I8" s="116"/>
      <c r="K8" s="116"/>
    </row>
    <row r="9" spans="1:11" x14ac:dyDescent="0.25">
      <c r="A9" s="7" t="s">
        <v>77</v>
      </c>
      <c r="B9" s="10"/>
      <c r="E9" s="116"/>
      <c r="I9" s="123"/>
      <c r="K9" s="123"/>
    </row>
    <row r="10" spans="1:11" ht="6" customHeight="1" x14ac:dyDescent="0.25">
      <c r="A10" s="7"/>
      <c r="B10" s="10"/>
      <c r="E10" s="116"/>
      <c r="I10" s="116"/>
      <c r="K10" s="116"/>
    </row>
    <row r="11" spans="1:11" s="119" customFormat="1" ht="15" customHeight="1" x14ac:dyDescent="0.25">
      <c r="A11" s="10"/>
      <c r="B11" s="10" t="s">
        <v>78</v>
      </c>
      <c r="D11" s="117" t="s">
        <v>79</v>
      </c>
      <c r="F11" s="117" t="s">
        <v>80</v>
      </c>
      <c r="G11" s="117"/>
      <c r="H11" s="117"/>
      <c r="I11" s="97"/>
      <c r="J11" s="117"/>
      <c r="K11" s="97"/>
    </row>
    <row r="12" spans="1:11" x14ac:dyDescent="0.25">
      <c r="A12" s="67"/>
      <c r="B12" s="121" t="s">
        <v>81</v>
      </c>
      <c r="C12" s="124"/>
      <c r="D12" s="126">
        <f>ROUND($D$36/12,2)</f>
        <v>21706.7</v>
      </c>
      <c r="E12" s="126"/>
      <c r="F12" s="126"/>
      <c r="G12" s="126"/>
      <c r="H12" s="126"/>
      <c r="I12" s="126"/>
      <c r="J12" s="126"/>
      <c r="K12" s="65"/>
    </row>
    <row r="13" spans="1:11" s="33" customFormat="1" ht="9" customHeight="1" x14ac:dyDescent="0.25">
      <c r="A13" s="39"/>
      <c r="B13" s="125"/>
      <c r="D13" s="127"/>
      <c r="E13" s="127"/>
      <c r="F13" s="127"/>
      <c r="G13" s="127"/>
      <c r="H13" s="128"/>
      <c r="I13" s="129"/>
      <c r="J13" s="129"/>
      <c r="K13" s="83"/>
    </row>
    <row r="14" spans="1:11" x14ac:dyDescent="0.25">
      <c r="A14" s="67"/>
      <c r="B14" s="121" t="s">
        <v>82</v>
      </c>
      <c r="C14" s="124"/>
      <c r="D14" s="126">
        <f>ROUND($D$36/12,2)</f>
        <v>21706.7</v>
      </c>
      <c r="E14" s="126"/>
      <c r="F14" s="126"/>
      <c r="G14" s="126"/>
      <c r="H14" s="126"/>
      <c r="I14" s="126"/>
      <c r="J14" s="126"/>
      <c r="K14" s="65"/>
    </row>
    <row r="15" spans="1:11" s="33" customFormat="1" ht="9" customHeight="1" x14ac:dyDescent="0.25">
      <c r="A15" s="39"/>
      <c r="B15" s="125"/>
      <c r="D15" s="127"/>
      <c r="E15" s="127"/>
      <c r="F15" s="127"/>
      <c r="G15" s="127"/>
      <c r="H15" s="128"/>
      <c r="I15" s="129"/>
      <c r="J15" s="129"/>
      <c r="K15" s="83"/>
    </row>
    <row r="16" spans="1:11" x14ac:dyDescent="0.25">
      <c r="A16" s="67"/>
      <c r="B16" s="121" t="s">
        <v>83</v>
      </c>
      <c r="C16" s="124"/>
      <c r="D16" s="126">
        <f>ROUND($D$36/12,2)</f>
        <v>21706.7</v>
      </c>
      <c r="E16" s="126"/>
      <c r="F16" s="126"/>
      <c r="G16" s="126"/>
      <c r="H16" s="126"/>
      <c r="I16" s="130"/>
      <c r="J16" s="126"/>
      <c r="K16" s="65"/>
    </row>
    <row r="17" spans="1:11" s="33" customFormat="1" ht="9" customHeight="1" x14ac:dyDescent="0.25">
      <c r="A17" s="39"/>
      <c r="B17" s="125"/>
      <c r="D17" s="127"/>
      <c r="E17" s="127"/>
      <c r="F17" s="127"/>
      <c r="G17" s="127"/>
      <c r="H17" s="128"/>
      <c r="I17" s="129"/>
      <c r="J17" s="129"/>
      <c r="K17" s="83"/>
    </row>
    <row r="18" spans="1:11" x14ac:dyDescent="0.25">
      <c r="A18" s="67"/>
      <c r="B18" s="121" t="s">
        <v>84</v>
      </c>
      <c r="C18" s="124"/>
      <c r="D18" s="126">
        <f>ROUND($D$36/12,2)</f>
        <v>21706.7</v>
      </c>
      <c r="E18" s="126"/>
      <c r="F18" s="126"/>
      <c r="G18" s="126"/>
      <c r="H18" s="126"/>
      <c r="I18" s="126"/>
      <c r="J18" s="126"/>
      <c r="K18" s="65"/>
    </row>
    <row r="19" spans="1:11" s="33" customFormat="1" ht="9" customHeight="1" x14ac:dyDescent="0.25">
      <c r="A19" s="39"/>
      <c r="B19" s="125"/>
      <c r="D19" s="127"/>
      <c r="E19" s="127"/>
      <c r="F19" s="127"/>
      <c r="G19" s="127"/>
      <c r="H19" s="128"/>
      <c r="I19" s="129"/>
      <c r="J19" s="129"/>
      <c r="K19" s="83"/>
    </row>
    <row r="20" spans="1:11" x14ac:dyDescent="0.25">
      <c r="A20" s="67"/>
      <c r="B20" s="121" t="s">
        <v>85</v>
      </c>
      <c r="C20" s="124"/>
      <c r="D20" s="126">
        <f>ROUND($D$36/12,2)</f>
        <v>21706.7</v>
      </c>
      <c r="E20" s="126"/>
      <c r="F20" s="126"/>
      <c r="G20" s="126"/>
      <c r="H20" s="126"/>
      <c r="I20" s="130"/>
      <c r="J20" s="126"/>
      <c r="K20" s="73"/>
    </row>
    <row r="21" spans="1:11" s="33" customFormat="1" ht="9" customHeight="1" x14ac:dyDescent="0.25">
      <c r="A21" s="39"/>
      <c r="B21" s="125"/>
      <c r="D21" s="127"/>
      <c r="E21" s="127"/>
      <c r="F21" s="127"/>
      <c r="G21" s="127"/>
      <c r="H21" s="128"/>
      <c r="I21" s="129"/>
      <c r="J21" s="129"/>
      <c r="K21" s="83"/>
    </row>
    <row r="22" spans="1:11" x14ac:dyDescent="0.25">
      <c r="A22" s="67"/>
      <c r="B22" s="121" t="s">
        <v>86</v>
      </c>
      <c r="C22" s="124"/>
      <c r="D22" s="126">
        <f>ROUND($D$36/12,2)</f>
        <v>21706.7</v>
      </c>
      <c r="E22" s="126"/>
      <c r="F22" s="126"/>
      <c r="G22" s="126"/>
      <c r="H22" s="126"/>
      <c r="I22" s="126"/>
      <c r="J22" s="126"/>
      <c r="K22" s="65"/>
    </row>
    <row r="23" spans="1:11" s="33" customFormat="1" ht="9" customHeight="1" x14ac:dyDescent="0.25">
      <c r="A23" s="39"/>
      <c r="B23" s="125"/>
      <c r="D23" s="127"/>
      <c r="E23" s="127"/>
      <c r="F23" s="127"/>
      <c r="G23" s="127"/>
      <c r="H23" s="128"/>
      <c r="I23" s="129"/>
      <c r="J23" s="129"/>
      <c r="K23" s="83"/>
    </row>
    <row r="24" spans="1:11" x14ac:dyDescent="0.25">
      <c r="A24" s="67"/>
      <c r="B24" s="121" t="s">
        <v>87</v>
      </c>
      <c r="C24" s="124"/>
      <c r="D24" s="126">
        <f>ROUND($D$36/12,2)</f>
        <v>21706.7</v>
      </c>
      <c r="E24" s="126"/>
      <c r="F24" s="126"/>
      <c r="G24" s="126"/>
      <c r="H24" s="126"/>
      <c r="I24" s="126"/>
      <c r="J24" s="126"/>
      <c r="K24" s="65"/>
    </row>
    <row r="25" spans="1:11" s="33" customFormat="1" ht="9" customHeight="1" x14ac:dyDescent="0.25">
      <c r="A25" s="39"/>
      <c r="B25" s="125"/>
      <c r="D25" s="127"/>
      <c r="E25" s="127"/>
      <c r="F25" s="127"/>
      <c r="G25" s="127"/>
      <c r="H25" s="128"/>
      <c r="I25" s="129"/>
      <c r="J25" s="129"/>
      <c r="K25" s="83"/>
    </row>
    <row r="26" spans="1:11" x14ac:dyDescent="0.25">
      <c r="A26" s="67"/>
      <c r="B26" s="121" t="s">
        <v>88</v>
      </c>
      <c r="C26" s="124"/>
      <c r="D26" s="126">
        <f>ROUND($D$36/12,2)</f>
        <v>21706.7</v>
      </c>
      <c r="E26" s="126"/>
      <c r="F26" s="126"/>
      <c r="G26" s="126"/>
      <c r="H26" s="126"/>
      <c r="I26" s="126"/>
      <c r="J26" s="126"/>
      <c r="K26" s="65"/>
    </row>
    <row r="27" spans="1:11" s="33" customFormat="1" ht="9" customHeight="1" x14ac:dyDescent="0.25">
      <c r="A27" s="39"/>
      <c r="B27" s="125"/>
      <c r="D27" s="127"/>
      <c r="E27" s="127"/>
      <c r="F27" s="127"/>
      <c r="G27" s="127"/>
      <c r="H27" s="128"/>
      <c r="I27" s="129"/>
      <c r="J27" s="129"/>
      <c r="K27" s="83"/>
    </row>
    <row r="28" spans="1:11" x14ac:dyDescent="0.25">
      <c r="A28" s="67"/>
      <c r="B28" s="121" t="s">
        <v>89</v>
      </c>
      <c r="C28" s="124"/>
      <c r="D28" s="126">
        <f>ROUND($D$36/12,2)</f>
        <v>21706.7</v>
      </c>
      <c r="E28" s="126"/>
      <c r="F28" s="126"/>
      <c r="G28" s="126"/>
      <c r="H28" s="126"/>
      <c r="I28" s="130"/>
      <c r="J28" s="126"/>
      <c r="K28" s="65"/>
    </row>
    <row r="29" spans="1:11" s="33" customFormat="1" ht="9" customHeight="1" x14ac:dyDescent="0.25">
      <c r="A29" s="39"/>
      <c r="B29" s="125"/>
      <c r="D29" s="127"/>
      <c r="E29" s="127"/>
      <c r="F29" s="127"/>
      <c r="G29" s="127"/>
      <c r="H29" s="128"/>
      <c r="I29" s="129"/>
      <c r="J29" s="129"/>
      <c r="K29" s="83"/>
    </row>
    <row r="30" spans="1:11" x14ac:dyDescent="0.25">
      <c r="A30" s="67"/>
      <c r="B30" s="121" t="s">
        <v>90</v>
      </c>
      <c r="C30" s="124"/>
      <c r="D30" s="126">
        <f>ROUND($D$36/12,2)</f>
        <v>21706.7</v>
      </c>
      <c r="E30" s="126"/>
      <c r="F30" s="126"/>
      <c r="G30" s="126"/>
      <c r="H30" s="126"/>
      <c r="I30" s="126"/>
      <c r="J30" s="126"/>
      <c r="K30" s="65"/>
    </row>
    <row r="31" spans="1:11" s="33" customFormat="1" ht="9" customHeight="1" x14ac:dyDescent="0.25">
      <c r="A31" s="39"/>
      <c r="B31" s="125"/>
      <c r="D31" s="127"/>
      <c r="E31" s="127"/>
      <c r="F31" s="127"/>
      <c r="G31" s="127"/>
      <c r="H31" s="128"/>
      <c r="I31" s="129"/>
      <c r="J31" s="129"/>
      <c r="K31" s="83"/>
    </row>
    <row r="32" spans="1:11" x14ac:dyDescent="0.25">
      <c r="A32" s="67"/>
      <c r="B32" s="121" t="s">
        <v>91</v>
      </c>
      <c r="C32" s="124"/>
      <c r="D32" s="126">
        <f>ROUND($D$36/12,2)</f>
        <v>21706.7</v>
      </c>
      <c r="E32" s="126"/>
      <c r="F32" s="126"/>
      <c r="G32" s="126"/>
      <c r="H32" s="126"/>
      <c r="I32" s="130"/>
      <c r="J32" s="126"/>
      <c r="K32" s="73"/>
    </row>
    <row r="33" spans="1:11" s="33" customFormat="1" ht="9" customHeight="1" x14ac:dyDescent="0.25">
      <c r="A33" s="39"/>
      <c r="B33" s="125"/>
      <c r="D33" s="127"/>
      <c r="E33" s="127"/>
      <c r="F33" s="127"/>
      <c r="G33" s="127"/>
      <c r="H33" s="128"/>
      <c r="I33" s="129"/>
      <c r="J33" s="129"/>
      <c r="K33" s="83"/>
    </row>
    <row r="34" spans="1:11" x14ac:dyDescent="0.25">
      <c r="A34" s="67"/>
      <c r="B34" s="121" t="s">
        <v>92</v>
      </c>
      <c r="C34" s="124"/>
      <c r="D34" s="126">
        <f>D36-D12-D14-D16-D18-D20-D22-D24-D26-D28-D30-D32</f>
        <v>21706.649248999947</v>
      </c>
      <c r="E34" s="126"/>
      <c r="F34" s="126"/>
      <c r="G34" s="126"/>
      <c r="H34" s="126"/>
      <c r="I34" s="130"/>
      <c r="J34" s="126"/>
      <c r="K34" s="73"/>
    </row>
    <row r="35" spans="1:11" s="33" customFormat="1" ht="9" customHeight="1" x14ac:dyDescent="0.25">
      <c r="A35" s="39"/>
      <c r="B35" s="125"/>
      <c r="D35" s="127"/>
      <c r="E35" s="127"/>
      <c r="F35" s="127"/>
      <c r="G35" s="127"/>
      <c r="H35" s="128"/>
      <c r="I35" s="129"/>
      <c r="J35" s="129"/>
      <c r="K35" s="83"/>
    </row>
    <row r="36" spans="1:11" s="119" customFormat="1" ht="15" customHeight="1" x14ac:dyDescent="0.25">
      <c r="A36" s="37"/>
      <c r="B36" s="77" t="s">
        <v>10</v>
      </c>
      <c r="C36" s="131"/>
      <c r="D36" s="132">
        <f>'Page 4'!M32</f>
        <v>260480.34924899999</v>
      </c>
      <c r="E36" s="132"/>
      <c r="F36" s="132">
        <f>SUM(F12:F35)</f>
        <v>0</v>
      </c>
      <c r="G36" s="132"/>
      <c r="H36" s="132"/>
      <c r="I36" s="133"/>
      <c r="J36" s="132"/>
      <c r="K36" s="95"/>
    </row>
  </sheetData>
  <mergeCells count="5">
    <mergeCell ref="A1:J1"/>
    <mergeCell ref="A2:J2"/>
    <mergeCell ref="A3:J3"/>
    <mergeCell ref="A5:K5"/>
    <mergeCell ref="E7:F7"/>
  </mergeCells>
  <pageMargins left="0.7" right="0.7" top="0.75" bottom="0.75" header="0.3" footer="0.3"/>
  <pageSetup orientation="landscape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Student Count Inputs</vt:lpstr>
      <vt:lpstr>Page 1</vt:lpstr>
      <vt:lpstr>Page 2</vt:lpstr>
      <vt:lpstr>Page 3</vt:lpstr>
      <vt:lpstr>Page 4</vt:lpstr>
      <vt:lpstr>Page 5</vt:lpstr>
      <vt:lpstr>'Page 1'!Print_Area</vt:lpstr>
      <vt:lpstr>'Page 2'!Print_Area</vt:lpstr>
      <vt:lpstr>'Page 3'!Print_Area</vt:lpstr>
      <vt:lpstr>'Page 4'!Print_Area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PBG</dc:creator>
  <cp:lastModifiedBy>Gravelle, Paula B</cp:lastModifiedBy>
  <cp:lastPrinted>2019-01-31T16:31:22Z</cp:lastPrinted>
  <dcterms:created xsi:type="dcterms:W3CDTF">2011-10-05T14:20:58Z</dcterms:created>
  <dcterms:modified xsi:type="dcterms:W3CDTF">2024-02-16T19:21:20Z</dcterms:modified>
</cp:coreProperties>
</file>