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ash management\Revenue Sharing\FY2026\Projections\"/>
    </mc:Choice>
  </mc:AlternateContent>
  <xr:revisionPtr revIDLastSave="0" documentId="13_ncr:1_{2C01B809-3727-45F5-AD83-E06F76F338D5}" xr6:coauthVersionLast="47" xr6:coauthVersionMax="47" xr10:uidLastSave="{00000000-0000-0000-0000-000000000000}"/>
  <bookViews>
    <workbookView xWindow="-108" yWindow="-108" windowWidth="23256" windowHeight="14016" xr2:uid="{298656BE-20EF-4D05-913E-FE7BF52A40F9}"/>
  </bookViews>
  <sheets>
    <sheet name="Projections" sheetId="2" r:id="rId1"/>
    <sheet name="Calculations" sheetId="3" r:id="rId2"/>
  </sheets>
  <definedNames>
    <definedName name="TE4_18804_pagetransition" localSheetId="1">Calculations!$J$499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8" i="3" l="1"/>
  <c r="H498" i="3"/>
  <c r="I498" i="3"/>
  <c r="J498" i="3"/>
  <c r="K498" i="3"/>
  <c r="C498" i="3"/>
  <c r="E498" i="3"/>
  <c r="D498" i="3"/>
  <c r="H497" i="3"/>
  <c r="I497" i="3" s="1"/>
  <c r="J497" i="3" s="1"/>
  <c r="F497" i="3"/>
  <c r="H496" i="3"/>
  <c r="I496" i="3" s="1"/>
  <c r="J496" i="3" s="1"/>
  <c r="F496" i="3"/>
  <c r="H495" i="3"/>
  <c r="I495" i="3" s="1"/>
  <c r="J495" i="3" s="1"/>
  <c r="F495" i="3"/>
  <c r="H494" i="3"/>
  <c r="I494" i="3" s="1"/>
  <c r="J494" i="3" s="1"/>
  <c r="F494" i="3"/>
  <c r="J493" i="3"/>
  <c r="H493" i="3"/>
  <c r="I493" i="3" s="1"/>
  <c r="F493" i="3"/>
  <c r="H492" i="3"/>
  <c r="I492" i="3" s="1"/>
  <c r="J492" i="3" s="1"/>
  <c r="F492" i="3"/>
  <c r="I491" i="3"/>
  <c r="J491" i="3" s="1"/>
  <c r="H491" i="3"/>
  <c r="F491" i="3"/>
  <c r="H490" i="3"/>
  <c r="I490" i="3" s="1"/>
  <c r="J490" i="3" s="1"/>
  <c r="F490" i="3"/>
  <c r="H489" i="3"/>
  <c r="I489" i="3" s="1"/>
  <c r="J489" i="3" s="1"/>
  <c r="F489" i="3"/>
  <c r="H488" i="3"/>
  <c r="I488" i="3" s="1"/>
  <c r="J488" i="3" s="1"/>
  <c r="F488" i="3"/>
  <c r="H487" i="3"/>
  <c r="I487" i="3" s="1"/>
  <c r="J487" i="3" s="1"/>
  <c r="F487" i="3"/>
  <c r="H486" i="3"/>
  <c r="I486" i="3" s="1"/>
  <c r="J486" i="3" s="1"/>
  <c r="F486" i="3"/>
  <c r="H485" i="3"/>
  <c r="I485" i="3" s="1"/>
  <c r="J485" i="3" s="1"/>
  <c r="F485" i="3"/>
  <c r="H484" i="3"/>
  <c r="I484" i="3" s="1"/>
  <c r="J484" i="3" s="1"/>
  <c r="F484" i="3"/>
  <c r="H483" i="3"/>
  <c r="I483" i="3" s="1"/>
  <c r="J483" i="3" s="1"/>
  <c r="F483" i="3"/>
  <c r="H482" i="3"/>
  <c r="I482" i="3" s="1"/>
  <c r="J482" i="3" s="1"/>
  <c r="F482" i="3"/>
  <c r="H481" i="3"/>
  <c r="I481" i="3" s="1"/>
  <c r="J481" i="3" s="1"/>
  <c r="F481" i="3"/>
  <c r="H480" i="3"/>
  <c r="I480" i="3" s="1"/>
  <c r="J480" i="3" s="1"/>
  <c r="F480" i="3"/>
  <c r="H479" i="3"/>
  <c r="I479" i="3" s="1"/>
  <c r="J479" i="3" s="1"/>
  <c r="F479" i="3"/>
  <c r="H478" i="3"/>
  <c r="I478" i="3" s="1"/>
  <c r="J478" i="3" s="1"/>
  <c r="F478" i="3"/>
  <c r="H477" i="3"/>
  <c r="I477" i="3" s="1"/>
  <c r="J477" i="3" s="1"/>
  <c r="F477" i="3"/>
  <c r="I476" i="3"/>
  <c r="J476" i="3" s="1"/>
  <c r="H476" i="3"/>
  <c r="F476" i="3"/>
  <c r="H475" i="3"/>
  <c r="I475" i="3" s="1"/>
  <c r="J475" i="3" s="1"/>
  <c r="F475" i="3"/>
  <c r="H474" i="3"/>
  <c r="I474" i="3" s="1"/>
  <c r="J474" i="3" s="1"/>
  <c r="F474" i="3"/>
  <c r="H473" i="3"/>
  <c r="I473" i="3" s="1"/>
  <c r="J473" i="3" s="1"/>
  <c r="F473" i="3"/>
  <c r="H472" i="3"/>
  <c r="I472" i="3" s="1"/>
  <c r="J472" i="3" s="1"/>
  <c r="F472" i="3"/>
  <c r="H471" i="3"/>
  <c r="I471" i="3" s="1"/>
  <c r="J471" i="3" s="1"/>
  <c r="F471" i="3"/>
  <c r="H470" i="3"/>
  <c r="I470" i="3" s="1"/>
  <c r="J470" i="3" s="1"/>
  <c r="F470" i="3"/>
  <c r="H469" i="3"/>
  <c r="I469" i="3" s="1"/>
  <c r="J469" i="3" s="1"/>
  <c r="F469" i="3"/>
  <c r="I468" i="3"/>
  <c r="J468" i="3" s="1"/>
  <c r="H468" i="3"/>
  <c r="F468" i="3"/>
  <c r="J467" i="3"/>
  <c r="H467" i="3"/>
  <c r="I467" i="3" s="1"/>
  <c r="F467" i="3"/>
  <c r="H466" i="3"/>
  <c r="I466" i="3" s="1"/>
  <c r="J466" i="3" s="1"/>
  <c r="F466" i="3"/>
  <c r="H465" i="3"/>
  <c r="I465" i="3" s="1"/>
  <c r="J465" i="3" s="1"/>
  <c r="F465" i="3"/>
  <c r="H464" i="3"/>
  <c r="I464" i="3" s="1"/>
  <c r="J464" i="3" s="1"/>
  <c r="F464" i="3"/>
  <c r="H463" i="3"/>
  <c r="I463" i="3" s="1"/>
  <c r="J463" i="3" s="1"/>
  <c r="F463" i="3"/>
  <c r="I462" i="3"/>
  <c r="J462" i="3" s="1"/>
  <c r="H462" i="3"/>
  <c r="F462" i="3"/>
  <c r="H461" i="3"/>
  <c r="I461" i="3" s="1"/>
  <c r="J461" i="3" s="1"/>
  <c r="F461" i="3"/>
  <c r="H460" i="3"/>
  <c r="I460" i="3" s="1"/>
  <c r="J460" i="3" s="1"/>
  <c r="F460" i="3"/>
  <c r="H459" i="3"/>
  <c r="I459" i="3" s="1"/>
  <c r="J459" i="3" s="1"/>
  <c r="F459" i="3"/>
  <c r="H458" i="3"/>
  <c r="I458" i="3" s="1"/>
  <c r="J458" i="3" s="1"/>
  <c r="F458" i="3"/>
  <c r="H457" i="3"/>
  <c r="I457" i="3" s="1"/>
  <c r="J457" i="3" s="1"/>
  <c r="F457" i="3"/>
  <c r="H456" i="3"/>
  <c r="I456" i="3" s="1"/>
  <c r="J456" i="3" s="1"/>
  <c r="F456" i="3"/>
  <c r="H455" i="3"/>
  <c r="I455" i="3" s="1"/>
  <c r="J455" i="3" s="1"/>
  <c r="F455" i="3"/>
  <c r="H454" i="3"/>
  <c r="I454" i="3" s="1"/>
  <c r="J454" i="3" s="1"/>
  <c r="F454" i="3"/>
  <c r="H453" i="3"/>
  <c r="I453" i="3" s="1"/>
  <c r="J453" i="3" s="1"/>
  <c r="F453" i="3"/>
  <c r="H452" i="3"/>
  <c r="I452" i="3" s="1"/>
  <c r="J452" i="3" s="1"/>
  <c r="F452" i="3"/>
  <c r="I451" i="3"/>
  <c r="J451" i="3" s="1"/>
  <c r="H451" i="3"/>
  <c r="F451" i="3"/>
  <c r="H450" i="3"/>
  <c r="I450" i="3" s="1"/>
  <c r="J450" i="3" s="1"/>
  <c r="F450" i="3"/>
  <c r="H449" i="3"/>
  <c r="I449" i="3" s="1"/>
  <c r="J449" i="3" s="1"/>
  <c r="F449" i="3"/>
  <c r="I448" i="3"/>
  <c r="J448" i="3" s="1"/>
  <c r="H448" i="3"/>
  <c r="F448" i="3"/>
  <c r="I447" i="3"/>
  <c r="J447" i="3" s="1"/>
  <c r="H447" i="3"/>
  <c r="F447" i="3"/>
  <c r="H446" i="3"/>
  <c r="I446" i="3" s="1"/>
  <c r="J446" i="3" s="1"/>
  <c r="F446" i="3"/>
  <c r="H445" i="3"/>
  <c r="I445" i="3" s="1"/>
  <c r="J445" i="3" s="1"/>
  <c r="F445" i="3"/>
  <c r="H444" i="3"/>
  <c r="I444" i="3" s="1"/>
  <c r="J444" i="3" s="1"/>
  <c r="F444" i="3"/>
  <c r="H443" i="3"/>
  <c r="I443" i="3" s="1"/>
  <c r="J443" i="3" s="1"/>
  <c r="F443" i="3"/>
  <c r="H442" i="3"/>
  <c r="I442" i="3" s="1"/>
  <c r="J442" i="3" s="1"/>
  <c r="F442" i="3"/>
  <c r="H441" i="3"/>
  <c r="I441" i="3" s="1"/>
  <c r="J441" i="3" s="1"/>
  <c r="F441" i="3"/>
  <c r="H440" i="3"/>
  <c r="I440" i="3" s="1"/>
  <c r="J440" i="3" s="1"/>
  <c r="F440" i="3"/>
  <c r="H439" i="3"/>
  <c r="I439" i="3" s="1"/>
  <c r="J439" i="3" s="1"/>
  <c r="F439" i="3"/>
  <c r="H438" i="3"/>
  <c r="I438" i="3" s="1"/>
  <c r="J438" i="3" s="1"/>
  <c r="F438" i="3"/>
  <c r="H437" i="3"/>
  <c r="I437" i="3" s="1"/>
  <c r="J437" i="3" s="1"/>
  <c r="F437" i="3"/>
  <c r="H436" i="3"/>
  <c r="I436" i="3" s="1"/>
  <c r="J436" i="3" s="1"/>
  <c r="F436" i="3"/>
  <c r="H435" i="3"/>
  <c r="I435" i="3" s="1"/>
  <c r="J435" i="3" s="1"/>
  <c r="F435" i="3"/>
  <c r="H434" i="3"/>
  <c r="I434" i="3" s="1"/>
  <c r="J434" i="3" s="1"/>
  <c r="F434" i="3"/>
  <c r="H433" i="3"/>
  <c r="I433" i="3" s="1"/>
  <c r="J433" i="3" s="1"/>
  <c r="F433" i="3"/>
  <c r="H432" i="3"/>
  <c r="I432" i="3" s="1"/>
  <c r="J432" i="3" s="1"/>
  <c r="F432" i="3"/>
  <c r="H431" i="3"/>
  <c r="I431" i="3" s="1"/>
  <c r="J431" i="3" s="1"/>
  <c r="F431" i="3"/>
  <c r="H430" i="3"/>
  <c r="I430" i="3" s="1"/>
  <c r="J430" i="3" s="1"/>
  <c r="F430" i="3"/>
  <c r="J429" i="3"/>
  <c r="H429" i="3"/>
  <c r="I429" i="3" s="1"/>
  <c r="F429" i="3"/>
  <c r="H428" i="3"/>
  <c r="I428" i="3" s="1"/>
  <c r="J428" i="3" s="1"/>
  <c r="F428" i="3"/>
  <c r="H427" i="3"/>
  <c r="I427" i="3" s="1"/>
  <c r="J427" i="3" s="1"/>
  <c r="F427" i="3"/>
  <c r="H426" i="3"/>
  <c r="I426" i="3" s="1"/>
  <c r="J426" i="3" s="1"/>
  <c r="F426" i="3"/>
  <c r="H425" i="3"/>
  <c r="I425" i="3" s="1"/>
  <c r="J425" i="3" s="1"/>
  <c r="F425" i="3"/>
  <c r="H424" i="3"/>
  <c r="I424" i="3" s="1"/>
  <c r="J424" i="3" s="1"/>
  <c r="F424" i="3"/>
  <c r="H423" i="3"/>
  <c r="I423" i="3" s="1"/>
  <c r="J423" i="3" s="1"/>
  <c r="F423" i="3"/>
  <c r="H422" i="3"/>
  <c r="I422" i="3" s="1"/>
  <c r="J422" i="3" s="1"/>
  <c r="F422" i="3"/>
  <c r="H421" i="3"/>
  <c r="I421" i="3" s="1"/>
  <c r="J421" i="3" s="1"/>
  <c r="F421" i="3"/>
  <c r="H420" i="3"/>
  <c r="I420" i="3" s="1"/>
  <c r="J420" i="3" s="1"/>
  <c r="F420" i="3"/>
  <c r="H419" i="3"/>
  <c r="I419" i="3" s="1"/>
  <c r="J419" i="3" s="1"/>
  <c r="F419" i="3"/>
  <c r="H418" i="3"/>
  <c r="I418" i="3" s="1"/>
  <c r="J418" i="3" s="1"/>
  <c r="F418" i="3"/>
  <c r="H417" i="3"/>
  <c r="I417" i="3" s="1"/>
  <c r="J417" i="3" s="1"/>
  <c r="F417" i="3"/>
  <c r="H416" i="3"/>
  <c r="I416" i="3" s="1"/>
  <c r="J416" i="3" s="1"/>
  <c r="F416" i="3"/>
  <c r="H415" i="3"/>
  <c r="I415" i="3" s="1"/>
  <c r="J415" i="3" s="1"/>
  <c r="F415" i="3"/>
  <c r="H414" i="3"/>
  <c r="I414" i="3" s="1"/>
  <c r="J414" i="3" s="1"/>
  <c r="F414" i="3"/>
  <c r="H413" i="3"/>
  <c r="I413" i="3" s="1"/>
  <c r="J413" i="3" s="1"/>
  <c r="F413" i="3"/>
  <c r="I412" i="3"/>
  <c r="J412" i="3" s="1"/>
  <c r="H412" i="3"/>
  <c r="F412" i="3"/>
  <c r="H411" i="3"/>
  <c r="I411" i="3" s="1"/>
  <c r="J411" i="3" s="1"/>
  <c r="F411" i="3"/>
  <c r="H410" i="3"/>
  <c r="I410" i="3" s="1"/>
  <c r="J410" i="3" s="1"/>
  <c r="F410" i="3"/>
  <c r="H409" i="3"/>
  <c r="I409" i="3" s="1"/>
  <c r="J409" i="3" s="1"/>
  <c r="F409" i="3"/>
  <c r="H408" i="3"/>
  <c r="I408" i="3" s="1"/>
  <c r="J408" i="3" s="1"/>
  <c r="F408" i="3"/>
  <c r="I407" i="3"/>
  <c r="J407" i="3" s="1"/>
  <c r="H407" i="3"/>
  <c r="F407" i="3"/>
  <c r="H406" i="3"/>
  <c r="I406" i="3" s="1"/>
  <c r="J406" i="3" s="1"/>
  <c r="F406" i="3"/>
  <c r="H405" i="3"/>
  <c r="I405" i="3" s="1"/>
  <c r="J405" i="3" s="1"/>
  <c r="F405" i="3"/>
  <c r="H404" i="3"/>
  <c r="I404" i="3" s="1"/>
  <c r="J404" i="3" s="1"/>
  <c r="F404" i="3"/>
  <c r="H403" i="3"/>
  <c r="I403" i="3" s="1"/>
  <c r="J403" i="3" s="1"/>
  <c r="F403" i="3"/>
  <c r="I402" i="3"/>
  <c r="J402" i="3" s="1"/>
  <c r="H402" i="3"/>
  <c r="F402" i="3"/>
  <c r="H401" i="3"/>
  <c r="I401" i="3" s="1"/>
  <c r="J401" i="3" s="1"/>
  <c r="F401" i="3"/>
  <c r="H400" i="3"/>
  <c r="I400" i="3" s="1"/>
  <c r="J400" i="3" s="1"/>
  <c r="F400" i="3"/>
  <c r="H399" i="3"/>
  <c r="I399" i="3" s="1"/>
  <c r="J399" i="3" s="1"/>
  <c r="F399" i="3"/>
  <c r="H398" i="3"/>
  <c r="I398" i="3" s="1"/>
  <c r="J398" i="3" s="1"/>
  <c r="F398" i="3"/>
  <c r="H397" i="3"/>
  <c r="I397" i="3" s="1"/>
  <c r="J397" i="3" s="1"/>
  <c r="F397" i="3"/>
  <c r="H396" i="3"/>
  <c r="I396" i="3" s="1"/>
  <c r="J396" i="3" s="1"/>
  <c r="F396" i="3"/>
  <c r="H395" i="3"/>
  <c r="I395" i="3" s="1"/>
  <c r="J395" i="3" s="1"/>
  <c r="F395" i="3"/>
  <c r="H394" i="3"/>
  <c r="I394" i="3" s="1"/>
  <c r="J394" i="3" s="1"/>
  <c r="F394" i="3"/>
  <c r="H393" i="3"/>
  <c r="I393" i="3" s="1"/>
  <c r="J393" i="3" s="1"/>
  <c r="F393" i="3"/>
  <c r="I392" i="3"/>
  <c r="J392" i="3" s="1"/>
  <c r="H392" i="3"/>
  <c r="F392" i="3"/>
  <c r="H391" i="3"/>
  <c r="I391" i="3" s="1"/>
  <c r="J391" i="3" s="1"/>
  <c r="F391" i="3"/>
  <c r="H390" i="3"/>
  <c r="I390" i="3" s="1"/>
  <c r="J390" i="3" s="1"/>
  <c r="F390" i="3"/>
  <c r="H389" i="3"/>
  <c r="I389" i="3" s="1"/>
  <c r="J389" i="3" s="1"/>
  <c r="F389" i="3"/>
  <c r="H388" i="3"/>
  <c r="I388" i="3" s="1"/>
  <c r="J388" i="3" s="1"/>
  <c r="F388" i="3"/>
  <c r="H387" i="3"/>
  <c r="I387" i="3" s="1"/>
  <c r="J387" i="3" s="1"/>
  <c r="F387" i="3"/>
  <c r="H386" i="3"/>
  <c r="I386" i="3" s="1"/>
  <c r="J386" i="3" s="1"/>
  <c r="F386" i="3"/>
  <c r="H385" i="3"/>
  <c r="I385" i="3" s="1"/>
  <c r="J385" i="3" s="1"/>
  <c r="F385" i="3"/>
  <c r="H384" i="3"/>
  <c r="I384" i="3" s="1"/>
  <c r="J384" i="3" s="1"/>
  <c r="F384" i="3"/>
  <c r="H383" i="3"/>
  <c r="I383" i="3" s="1"/>
  <c r="J383" i="3" s="1"/>
  <c r="F383" i="3"/>
  <c r="H382" i="3"/>
  <c r="I382" i="3" s="1"/>
  <c r="J382" i="3" s="1"/>
  <c r="F382" i="3"/>
  <c r="H381" i="3"/>
  <c r="I381" i="3" s="1"/>
  <c r="J381" i="3" s="1"/>
  <c r="F381" i="3"/>
  <c r="H380" i="3"/>
  <c r="I380" i="3" s="1"/>
  <c r="J380" i="3" s="1"/>
  <c r="F380" i="3"/>
  <c r="H379" i="3"/>
  <c r="I379" i="3" s="1"/>
  <c r="J379" i="3" s="1"/>
  <c r="F379" i="3"/>
  <c r="H378" i="3"/>
  <c r="I378" i="3" s="1"/>
  <c r="J378" i="3" s="1"/>
  <c r="F378" i="3"/>
  <c r="H377" i="3"/>
  <c r="I377" i="3" s="1"/>
  <c r="J377" i="3" s="1"/>
  <c r="F377" i="3"/>
  <c r="H376" i="3"/>
  <c r="I376" i="3" s="1"/>
  <c r="J376" i="3" s="1"/>
  <c r="F376" i="3"/>
  <c r="H375" i="3"/>
  <c r="I375" i="3" s="1"/>
  <c r="J375" i="3" s="1"/>
  <c r="F375" i="3"/>
  <c r="H374" i="3"/>
  <c r="I374" i="3" s="1"/>
  <c r="J374" i="3" s="1"/>
  <c r="F374" i="3"/>
  <c r="H373" i="3"/>
  <c r="I373" i="3" s="1"/>
  <c r="J373" i="3" s="1"/>
  <c r="F373" i="3"/>
  <c r="H372" i="3"/>
  <c r="I372" i="3" s="1"/>
  <c r="J372" i="3" s="1"/>
  <c r="F372" i="3"/>
  <c r="H371" i="3"/>
  <c r="I371" i="3" s="1"/>
  <c r="J371" i="3" s="1"/>
  <c r="F371" i="3"/>
  <c r="H370" i="3"/>
  <c r="I370" i="3" s="1"/>
  <c r="J370" i="3" s="1"/>
  <c r="F370" i="3"/>
  <c r="H369" i="3"/>
  <c r="I369" i="3" s="1"/>
  <c r="J369" i="3" s="1"/>
  <c r="F369" i="3"/>
  <c r="H368" i="3"/>
  <c r="I368" i="3" s="1"/>
  <c r="J368" i="3" s="1"/>
  <c r="F368" i="3"/>
  <c r="H367" i="3"/>
  <c r="I367" i="3" s="1"/>
  <c r="J367" i="3" s="1"/>
  <c r="F367" i="3"/>
  <c r="H366" i="3"/>
  <c r="I366" i="3" s="1"/>
  <c r="J366" i="3" s="1"/>
  <c r="F366" i="3"/>
  <c r="H365" i="3"/>
  <c r="I365" i="3" s="1"/>
  <c r="J365" i="3" s="1"/>
  <c r="F365" i="3"/>
  <c r="H364" i="3"/>
  <c r="I364" i="3" s="1"/>
  <c r="J364" i="3" s="1"/>
  <c r="F364" i="3"/>
  <c r="H363" i="3"/>
  <c r="I363" i="3" s="1"/>
  <c r="J363" i="3" s="1"/>
  <c r="F363" i="3"/>
  <c r="H362" i="3"/>
  <c r="I362" i="3" s="1"/>
  <c r="J362" i="3" s="1"/>
  <c r="F362" i="3"/>
  <c r="H361" i="3"/>
  <c r="I361" i="3" s="1"/>
  <c r="J361" i="3" s="1"/>
  <c r="F361" i="3"/>
  <c r="H360" i="3"/>
  <c r="I360" i="3" s="1"/>
  <c r="J360" i="3" s="1"/>
  <c r="F360" i="3"/>
  <c r="H359" i="3"/>
  <c r="I359" i="3" s="1"/>
  <c r="J359" i="3" s="1"/>
  <c r="F359" i="3"/>
  <c r="I358" i="3"/>
  <c r="J358" i="3" s="1"/>
  <c r="H358" i="3"/>
  <c r="F358" i="3"/>
  <c r="H357" i="3"/>
  <c r="I357" i="3" s="1"/>
  <c r="J357" i="3" s="1"/>
  <c r="F357" i="3"/>
  <c r="H356" i="3"/>
  <c r="I356" i="3" s="1"/>
  <c r="J356" i="3" s="1"/>
  <c r="F356" i="3"/>
  <c r="H355" i="3"/>
  <c r="I355" i="3" s="1"/>
  <c r="J355" i="3" s="1"/>
  <c r="F355" i="3"/>
  <c r="I354" i="3"/>
  <c r="J354" i="3" s="1"/>
  <c r="H354" i="3"/>
  <c r="F354" i="3"/>
  <c r="I353" i="3"/>
  <c r="J353" i="3" s="1"/>
  <c r="H353" i="3"/>
  <c r="F353" i="3"/>
  <c r="H352" i="3"/>
  <c r="I352" i="3" s="1"/>
  <c r="J352" i="3" s="1"/>
  <c r="F352" i="3"/>
  <c r="H351" i="3"/>
  <c r="I351" i="3" s="1"/>
  <c r="J351" i="3" s="1"/>
  <c r="F351" i="3"/>
  <c r="H350" i="3"/>
  <c r="I350" i="3" s="1"/>
  <c r="J350" i="3" s="1"/>
  <c r="F350" i="3"/>
  <c r="H349" i="3"/>
  <c r="I349" i="3" s="1"/>
  <c r="J349" i="3" s="1"/>
  <c r="F349" i="3"/>
  <c r="H348" i="3"/>
  <c r="I348" i="3" s="1"/>
  <c r="J348" i="3" s="1"/>
  <c r="F348" i="3"/>
  <c r="H347" i="3"/>
  <c r="I347" i="3" s="1"/>
  <c r="J347" i="3" s="1"/>
  <c r="F347" i="3"/>
  <c r="H346" i="3"/>
  <c r="I346" i="3" s="1"/>
  <c r="J346" i="3" s="1"/>
  <c r="F346" i="3"/>
  <c r="H345" i="3"/>
  <c r="I345" i="3" s="1"/>
  <c r="J345" i="3" s="1"/>
  <c r="F345" i="3"/>
  <c r="H344" i="3"/>
  <c r="I344" i="3" s="1"/>
  <c r="J344" i="3" s="1"/>
  <c r="F344" i="3"/>
  <c r="H343" i="3"/>
  <c r="I343" i="3" s="1"/>
  <c r="J343" i="3" s="1"/>
  <c r="F343" i="3"/>
  <c r="J342" i="3"/>
  <c r="I342" i="3"/>
  <c r="H342" i="3"/>
  <c r="F342" i="3"/>
  <c r="H341" i="3"/>
  <c r="I341" i="3" s="1"/>
  <c r="J341" i="3" s="1"/>
  <c r="F341" i="3"/>
  <c r="H340" i="3"/>
  <c r="I340" i="3" s="1"/>
  <c r="J340" i="3" s="1"/>
  <c r="F340" i="3"/>
  <c r="H339" i="3"/>
  <c r="I339" i="3" s="1"/>
  <c r="J339" i="3" s="1"/>
  <c r="F339" i="3"/>
  <c r="H338" i="3"/>
  <c r="I338" i="3" s="1"/>
  <c r="J338" i="3" s="1"/>
  <c r="F338" i="3"/>
  <c r="H337" i="3"/>
  <c r="I337" i="3" s="1"/>
  <c r="J337" i="3" s="1"/>
  <c r="F337" i="3"/>
  <c r="H336" i="3"/>
  <c r="I336" i="3" s="1"/>
  <c r="J336" i="3" s="1"/>
  <c r="F336" i="3"/>
  <c r="H335" i="3"/>
  <c r="I335" i="3" s="1"/>
  <c r="J335" i="3" s="1"/>
  <c r="F335" i="3"/>
  <c r="H334" i="3"/>
  <c r="I334" i="3" s="1"/>
  <c r="J334" i="3" s="1"/>
  <c r="F334" i="3"/>
  <c r="H333" i="3"/>
  <c r="I333" i="3" s="1"/>
  <c r="J333" i="3" s="1"/>
  <c r="F333" i="3"/>
  <c r="H332" i="3"/>
  <c r="I332" i="3" s="1"/>
  <c r="J332" i="3" s="1"/>
  <c r="F332" i="3"/>
  <c r="H331" i="3"/>
  <c r="I331" i="3" s="1"/>
  <c r="J331" i="3" s="1"/>
  <c r="F331" i="3"/>
  <c r="I330" i="3"/>
  <c r="J330" i="3" s="1"/>
  <c r="H330" i="3"/>
  <c r="F330" i="3"/>
  <c r="I329" i="3"/>
  <c r="J329" i="3" s="1"/>
  <c r="H329" i="3"/>
  <c r="F329" i="3"/>
  <c r="H328" i="3"/>
  <c r="I328" i="3" s="1"/>
  <c r="J328" i="3" s="1"/>
  <c r="F328" i="3"/>
  <c r="H327" i="3"/>
  <c r="I327" i="3" s="1"/>
  <c r="J327" i="3" s="1"/>
  <c r="F327" i="3"/>
  <c r="H326" i="3"/>
  <c r="I326" i="3" s="1"/>
  <c r="J326" i="3" s="1"/>
  <c r="F326" i="3"/>
  <c r="I325" i="3"/>
  <c r="J325" i="3" s="1"/>
  <c r="H325" i="3"/>
  <c r="F325" i="3"/>
  <c r="H324" i="3"/>
  <c r="I324" i="3" s="1"/>
  <c r="J324" i="3" s="1"/>
  <c r="F324" i="3"/>
  <c r="H323" i="3"/>
  <c r="I323" i="3" s="1"/>
  <c r="J323" i="3" s="1"/>
  <c r="F323" i="3"/>
  <c r="H322" i="3"/>
  <c r="I322" i="3" s="1"/>
  <c r="J322" i="3" s="1"/>
  <c r="F322" i="3"/>
  <c r="I321" i="3"/>
  <c r="J321" i="3" s="1"/>
  <c r="H321" i="3"/>
  <c r="F321" i="3"/>
  <c r="I320" i="3"/>
  <c r="J320" i="3" s="1"/>
  <c r="H320" i="3"/>
  <c r="F320" i="3"/>
  <c r="I319" i="3"/>
  <c r="J319" i="3" s="1"/>
  <c r="H319" i="3"/>
  <c r="F319" i="3"/>
  <c r="H318" i="3"/>
  <c r="I318" i="3" s="1"/>
  <c r="J318" i="3" s="1"/>
  <c r="F318" i="3"/>
  <c r="H317" i="3"/>
  <c r="I317" i="3" s="1"/>
  <c r="J317" i="3" s="1"/>
  <c r="F317" i="3"/>
  <c r="H316" i="3"/>
  <c r="I316" i="3" s="1"/>
  <c r="J316" i="3" s="1"/>
  <c r="F316" i="3"/>
  <c r="J315" i="3"/>
  <c r="I315" i="3"/>
  <c r="H315" i="3"/>
  <c r="F315" i="3"/>
  <c r="H314" i="3"/>
  <c r="I314" i="3" s="1"/>
  <c r="J314" i="3" s="1"/>
  <c r="F314" i="3"/>
  <c r="H313" i="3"/>
  <c r="I313" i="3" s="1"/>
  <c r="J313" i="3" s="1"/>
  <c r="F313" i="3"/>
  <c r="H312" i="3"/>
  <c r="I312" i="3" s="1"/>
  <c r="J312" i="3" s="1"/>
  <c r="F312" i="3"/>
  <c r="H311" i="3"/>
  <c r="I311" i="3" s="1"/>
  <c r="J311" i="3" s="1"/>
  <c r="F311" i="3"/>
  <c r="H310" i="3"/>
  <c r="I310" i="3" s="1"/>
  <c r="J310" i="3" s="1"/>
  <c r="F310" i="3"/>
  <c r="H309" i="3"/>
  <c r="I309" i="3" s="1"/>
  <c r="J309" i="3" s="1"/>
  <c r="F309" i="3"/>
  <c r="H308" i="3"/>
  <c r="I308" i="3" s="1"/>
  <c r="J308" i="3" s="1"/>
  <c r="F308" i="3"/>
  <c r="H307" i="3"/>
  <c r="I307" i="3" s="1"/>
  <c r="J307" i="3" s="1"/>
  <c r="F307" i="3"/>
  <c r="H306" i="3"/>
  <c r="I306" i="3" s="1"/>
  <c r="J306" i="3" s="1"/>
  <c r="F306" i="3"/>
  <c r="H305" i="3"/>
  <c r="I305" i="3" s="1"/>
  <c r="J305" i="3" s="1"/>
  <c r="F305" i="3"/>
  <c r="H304" i="3"/>
  <c r="I304" i="3" s="1"/>
  <c r="J304" i="3" s="1"/>
  <c r="F304" i="3"/>
  <c r="H303" i="3"/>
  <c r="I303" i="3" s="1"/>
  <c r="J303" i="3" s="1"/>
  <c r="F303" i="3"/>
  <c r="H302" i="3"/>
  <c r="I302" i="3" s="1"/>
  <c r="J302" i="3" s="1"/>
  <c r="F302" i="3"/>
  <c r="H301" i="3"/>
  <c r="I301" i="3" s="1"/>
  <c r="J301" i="3" s="1"/>
  <c r="F301" i="3"/>
  <c r="H300" i="3"/>
  <c r="I300" i="3" s="1"/>
  <c r="J300" i="3" s="1"/>
  <c r="F300" i="3"/>
  <c r="H299" i="3"/>
  <c r="I299" i="3" s="1"/>
  <c r="J299" i="3" s="1"/>
  <c r="F299" i="3"/>
  <c r="H298" i="3"/>
  <c r="I298" i="3" s="1"/>
  <c r="J298" i="3" s="1"/>
  <c r="F298" i="3"/>
  <c r="H297" i="3"/>
  <c r="I297" i="3" s="1"/>
  <c r="J297" i="3" s="1"/>
  <c r="F297" i="3"/>
  <c r="H296" i="3"/>
  <c r="I296" i="3" s="1"/>
  <c r="J296" i="3" s="1"/>
  <c r="F296" i="3"/>
  <c r="H295" i="3"/>
  <c r="I295" i="3" s="1"/>
  <c r="J295" i="3" s="1"/>
  <c r="F295" i="3"/>
  <c r="H294" i="3"/>
  <c r="I294" i="3" s="1"/>
  <c r="J294" i="3" s="1"/>
  <c r="F294" i="3"/>
  <c r="H293" i="3"/>
  <c r="I293" i="3" s="1"/>
  <c r="J293" i="3" s="1"/>
  <c r="F293" i="3"/>
  <c r="H292" i="3"/>
  <c r="I292" i="3" s="1"/>
  <c r="J292" i="3" s="1"/>
  <c r="F292" i="3"/>
  <c r="H291" i="3"/>
  <c r="I291" i="3" s="1"/>
  <c r="J291" i="3" s="1"/>
  <c r="F291" i="3"/>
  <c r="H290" i="3"/>
  <c r="I290" i="3" s="1"/>
  <c r="J290" i="3" s="1"/>
  <c r="F290" i="3"/>
  <c r="H289" i="3"/>
  <c r="I289" i="3" s="1"/>
  <c r="J289" i="3" s="1"/>
  <c r="F289" i="3"/>
  <c r="H288" i="3"/>
  <c r="I288" i="3" s="1"/>
  <c r="J288" i="3" s="1"/>
  <c r="F288" i="3"/>
  <c r="I287" i="3"/>
  <c r="J287" i="3" s="1"/>
  <c r="H287" i="3"/>
  <c r="F287" i="3"/>
  <c r="H286" i="3"/>
  <c r="I286" i="3" s="1"/>
  <c r="J286" i="3" s="1"/>
  <c r="F286" i="3"/>
  <c r="H285" i="3"/>
  <c r="I285" i="3" s="1"/>
  <c r="J285" i="3" s="1"/>
  <c r="F285" i="3"/>
  <c r="H284" i="3"/>
  <c r="I284" i="3" s="1"/>
  <c r="J284" i="3" s="1"/>
  <c r="F284" i="3"/>
  <c r="H283" i="3"/>
  <c r="I283" i="3" s="1"/>
  <c r="J283" i="3" s="1"/>
  <c r="F283" i="3"/>
  <c r="H282" i="3"/>
  <c r="I282" i="3" s="1"/>
  <c r="J282" i="3" s="1"/>
  <c r="F282" i="3"/>
  <c r="H281" i="3"/>
  <c r="I281" i="3" s="1"/>
  <c r="J281" i="3" s="1"/>
  <c r="F281" i="3"/>
  <c r="H280" i="3"/>
  <c r="I280" i="3" s="1"/>
  <c r="J280" i="3" s="1"/>
  <c r="F280" i="3"/>
  <c r="H279" i="3"/>
  <c r="I279" i="3" s="1"/>
  <c r="J279" i="3" s="1"/>
  <c r="F279" i="3"/>
  <c r="I278" i="3"/>
  <c r="J278" i="3" s="1"/>
  <c r="H278" i="3"/>
  <c r="F278" i="3"/>
  <c r="H277" i="3"/>
  <c r="I277" i="3" s="1"/>
  <c r="J277" i="3" s="1"/>
  <c r="F277" i="3"/>
  <c r="H276" i="3"/>
  <c r="I276" i="3" s="1"/>
  <c r="J276" i="3" s="1"/>
  <c r="F276" i="3"/>
  <c r="H275" i="3"/>
  <c r="I275" i="3" s="1"/>
  <c r="J275" i="3" s="1"/>
  <c r="F275" i="3"/>
  <c r="H274" i="3"/>
  <c r="I274" i="3" s="1"/>
  <c r="J274" i="3" s="1"/>
  <c r="F274" i="3"/>
  <c r="H273" i="3"/>
  <c r="I273" i="3" s="1"/>
  <c r="J273" i="3" s="1"/>
  <c r="F273" i="3"/>
  <c r="H272" i="3"/>
  <c r="I272" i="3" s="1"/>
  <c r="J272" i="3" s="1"/>
  <c r="F272" i="3"/>
  <c r="H271" i="3"/>
  <c r="I271" i="3" s="1"/>
  <c r="J271" i="3" s="1"/>
  <c r="F271" i="3"/>
  <c r="J270" i="3"/>
  <c r="I270" i="3"/>
  <c r="H270" i="3"/>
  <c r="F270" i="3"/>
  <c r="H269" i="3"/>
  <c r="I269" i="3" s="1"/>
  <c r="J269" i="3" s="1"/>
  <c r="F269" i="3"/>
  <c r="H268" i="3"/>
  <c r="I268" i="3" s="1"/>
  <c r="J268" i="3" s="1"/>
  <c r="F268" i="3"/>
  <c r="H267" i="3"/>
  <c r="I267" i="3" s="1"/>
  <c r="J267" i="3" s="1"/>
  <c r="F267" i="3"/>
  <c r="H266" i="3"/>
  <c r="I266" i="3" s="1"/>
  <c r="J266" i="3" s="1"/>
  <c r="F266" i="3"/>
  <c r="H265" i="3"/>
  <c r="I265" i="3" s="1"/>
  <c r="J265" i="3" s="1"/>
  <c r="F265" i="3"/>
  <c r="H264" i="3"/>
  <c r="I264" i="3" s="1"/>
  <c r="J264" i="3" s="1"/>
  <c r="F264" i="3"/>
  <c r="I263" i="3"/>
  <c r="J263" i="3" s="1"/>
  <c r="H263" i="3"/>
  <c r="F263" i="3"/>
  <c r="H262" i="3"/>
  <c r="I262" i="3" s="1"/>
  <c r="J262" i="3" s="1"/>
  <c r="F262" i="3"/>
  <c r="H261" i="3"/>
  <c r="I261" i="3" s="1"/>
  <c r="J261" i="3" s="1"/>
  <c r="F261" i="3"/>
  <c r="H260" i="3"/>
  <c r="I260" i="3" s="1"/>
  <c r="J260" i="3" s="1"/>
  <c r="F260" i="3"/>
  <c r="J259" i="3"/>
  <c r="I259" i="3"/>
  <c r="H259" i="3"/>
  <c r="F259" i="3"/>
  <c r="H258" i="3"/>
  <c r="I258" i="3" s="1"/>
  <c r="J258" i="3" s="1"/>
  <c r="F258" i="3"/>
  <c r="H257" i="3"/>
  <c r="I257" i="3" s="1"/>
  <c r="J257" i="3" s="1"/>
  <c r="F257" i="3"/>
  <c r="H256" i="3"/>
  <c r="I256" i="3" s="1"/>
  <c r="J256" i="3" s="1"/>
  <c r="F256" i="3"/>
  <c r="H255" i="3"/>
  <c r="I255" i="3" s="1"/>
  <c r="J255" i="3" s="1"/>
  <c r="F255" i="3"/>
  <c r="I254" i="3"/>
  <c r="J254" i="3" s="1"/>
  <c r="H254" i="3"/>
  <c r="F254" i="3"/>
  <c r="H253" i="3"/>
  <c r="I253" i="3" s="1"/>
  <c r="J253" i="3" s="1"/>
  <c r="F253" i="3"/>
  <c r="H252" i="3"/>
  <c r="I252" i="3" s="1"/>
  <c r="J252" i="3" s="1"/>
  <c r="F252" i="3"/>
  <c r="H251" i="3"/>
  <c r="I251" i="3" s="1"/>
  <c r="J251" i="3" s="1"/>
  <c r="F251" i="3"/>
  <c r="H250" i="3"/>
  <c r="I250" i="3" s="1"/>
  <c r="J250" i="3" s="1"/>
  <c r="F250" i="3"/>
  <c r="H249" i="3"/>
  <c r="I249" i="3" s="1"/>
  <c r="J249" i="3" s="1"/>
  <c r="F249" i="3"/>
  <c r="H248" i="3"/>
  <c r="I248" i="3" s="1"/>
  <c r="J248" i="3" s="1"/>
  <c r="F248" i="3"/>
  <c r="I247" i="3"/>
  <c r="J247" i="3" s="1"/>
  <c r="H247" i="3"/>
  <c r="F247" i="3"/>
  <c r="H246" i="3"/>
  <c r="I246" i="3" s="1"/>
  <c r="J246" i="3" s="1"/>
  <c r="F246" i="3"/>
  <c r="H245" i="3"/>
  <c r="I245" i="3" s="1"/>
  <c r="J245" i="3" s="1"/>
  <c r="F245" i="3"/>
  <c r="H244" i="3"/>
  <c r="I244" i="3" s="1"/>
  <c r="J244" i="3" s="1"/>
  <c r="F244" i="3"/>
  <c r="J243" i="3"/>
  <c r="I243" i="3"/>
  <c r="H243" i="3"/>
  <c r="F243" i="3"/>
  <c r="H242" i="3"/>
  <c r="I242" i="3" s="1"/>
  <c r="J242" i="3" s="1"/>
  <c r="F242" i="3"/>
  <c r="H241" i="3"/>
  <c r="I241" i="3" s="1"/>
  <c r="J241" i="3" s="1"/>
  <c r="F241" i="3"/>
  <c r="H240" i="3"/>
  <c r="I240" i="3" s="1"/>
  <c r="J240" i="3" s="1"/>
  <c r="F240" i="3"/>
  <c r="H239" i="3"/>
  <c r="I239" i="3" s="1"/>
  <c r="J239" i="3" s="1"/>
  <c r="F239" i="3"/>
  <c r="H238" i="3"/>
  <c r="I238" i="3" s="1"/>
  <c r="J238" i="3" s="1"/>
  <c r="F238" i="3"/>
  <c r="H237" i="3"/>
  <c r="I237" i="3" s="1"/>
  <c r="J237" i="3" s="1"/>
  <c r="F237" i="3"/>
  <c r="H236" i="3"/>
  <c r="I236" i="3" s="1"/>
  <c r="J236" i="3" s="1"/>
  <c r="F236" i="3"/>
  <c r="H235" i="3"/>
  <c r="I235" i="3" s="1"/>
  <c r="J235" i="3" s="1"/>
  <c r="F235" i="3"/>
  <c r="H234" i="3"/>
  <c r="I234" i="3" s="1"/>
  <c r="J234" i="3" s="1"/>
  <c r="F234" i="3"/>
  <c r="H233" i="3"/>
  <c r="I233" i="3" s="1"/>
  <c r="J233" i="3" s="1"/>
  <c r="F233" i="3"/>
  <c r="H232" i="3"/>
  <c r="I232" i="3" s="1"/>
  <c r="J232" i="3" s="1"/>
  <c r="F232" i="3"/>
  <c r="J231" i="3"/>
  <c r="I231" i="3"/>
  <c r="H231" i="3"/>
  <c r="F231" i="3"/>
  <c r="H230" i="3"/>
  <c r="I230" i="3" s="1"/>
  <c r="J230" i="3" s="1"/>
  <c r="F230" i="3"/>
  <c r="H229" i="3"/>
  <c r="I229" i="3" s="1"/>
  <c r="J229" i="3" s="1"/>
  <c r="F229" i="3"/>
  <c r="H228" i="3"/>
  <c r="I228" i="3" s="1"/>
  <c r="J228" i="3" s="1"/>
  <c r="F228" i="3"/>
  <c r="H227" i="3"/>
  <c r="I227" i="3" s="1"/>
  <c r="J227" i="3" s="1"/>
  <c r="F227" i="3"/>
  <c r="I226" i="3"/>
  <c r="J226" i="3" s="1"/>
  <c r="H226" i="3"/>
  <c r="F226" i="3"/>
  <c r="I225" i="3"/>
  <c r="J225" i="3" s="1"/>
  <c r="H225" i="3"/>
  <c r="F225" i="3"/>
  <c r="H224" i="3"/>
  <c r="I224" i="3" s="1"/>
  <c r="J224" i="3" s="1"/>
  <c r="F224" i="3"/>
  <c r="H223" i="3"/>
  <c r="I223" i="3" s="1"/>
  <c r="J223" i="3" s="1"/>
  <c r="F223" i="3"/>
  <c r="H222" i="3"/>
  <c r="I222" i="3" s="1"/>
  <c r="J222" i="3" s="1"/>
  <c r="F222" i="3"/>
  <c r="I221" i="3"/>
  <c r="J221" i="3" s="1"/>
  <c r="H221" i="3"/>
  <c r="F221" i="3"/>
  <c r="H220" i="3"/>
  <c r="I220" i="3" s="1"/>
  <c r="J220" i="3" s="1"/>
  <c r="F220" i="3"/>
  <c r="H219" i="3"/>
  <c r="I219" i="3" s="1"/>
  <c r="J219" i="3" s="1"/>
  <c r="F219" i="3"/>
  <c r="H218" i="3"/>
  <c r="I218" i="3" s="1"/>
  <c r="J218" i="3" s="1"/>
  <c r="F218" i="3"/>
  <c r="H217" i="3"/>
  <c r="I217" i="3" s="1"/>
  <c r="J217" i="3" s="1"/>
  <c r="F217" i="3"/>
  <c r="H216" i="3"/>
  <c r="I216" i="3" s="1"/>
  <c r="J216" i="3" s="1"/>
  <c r="F216" i="3"/>
  <c r="J215" i="3"/>
  <c r="I215" i="3"/>
  <c r="H215" i="3"/>
  <c r="F215" i="3"/>
  <c r="H214" i="3"/>
  <c r="I214" i="3" s="1"/>
  <c r="J214" i="3" s="1"/>
  <c r="F214" i="3"/>
  <c r="H213" i="3"/>
  <c r="I213" i="3" s="1"/>
  <c r="J213" i="3" s="1"/>
  <c r="F213" i="3"/>
  <c r="H212" i="3"/>
  <c r="I212" i="3" s="1"/>
  <c r="J212" i="3" s="1"/>
  <c r="F212" i="3"/>
  <c r="H211" i="3"/>
  <c r="I211" i="3" s="1"/>
  <c r="J211" i="3" s="1"/>
  <c r="F211" i="3"/>
  <c r="J210" i="3"/>
  <c r="H210" i="3"/>
  <c r="I210" i="3" s="1"/>
  <c r="F210" i="3"/>
  <c r="H209" i="3"/>
  <c r="I209" i="3" s="1"/>
  <c r="J209" i="3" s="1"/>
  <c r="F209" i="3"/>
  <c r="H208" i="3"/>
  <c r="I208" i="3" s="1"/>
  <c r="J208" i="3" s="1"/>
  <c r="F208" i="3"/>
  <c r="H207" i="3"/>
  <c r="I207" i="3" s="1"/>
  <c r="J207" i="3" s="1"/>
  <c r="F207" i="3"/>
  <c r="H206" i="3"/>
  <c r="I206" i="3" s="1"/>
  <c r="J206" i="3" s="1"/>
  <c r="F206" i="3"/>
  <c r="H205" i="3"/>
  <c r="I205" i="3" s="1"/>
  <c r="J205" i="3" s="1"/>
  <c r="F205" i="3"/>
  <c r="H204" i="3"/>
  <c r="I204" i="3" s="1"/>
  <c r="J204" i="3" s="1"/>
  <c r="F204" i="3"/>
  <c r="H203" i="3"/>
  <c r="I203" i="3" s="1"/>
  <c r="J203" i="3" s="1"/>
  <c r="F203" i="3"/>
  <c r="H202" i="3"/>
  <c r="I202" i="3" s="1"/>
  <c r="J202" i="3" s="1"/>
  <c r="F202" i="3"/>
  <c r="I201" i="3"/>
  <c r="J201" i="3" s="1"/>
  <c r="H201" i="3"/>
  <c r="F201" i="3"/>
  <c r="H200" i="3"/>
  <c r="I200" i="3" s="1"/>
  <c r="J200" i="3" s="1"/>
  <c r="F200" i="3"/>
  <c r="H199" i="3"/>
  <c r="I199" i="3" s="1"/>
  <c r="J199" i="3" s="1"/>
  <c r="F199" i="3"/>
  <c r="H198" i="3"/>
  <c r="I198" i="3" s="1"/>
  <c r="J198" i="3" s="1"/>
  <c r="F198" i="3"/>
  <c r="H197" i="3"/>
  <c r="I197" i="3" s="1"/>
  <c r="J197" i="3" s="1"/>
  <c r="F197" i="3"/>
  <c r="H196" i="3"/>
  <c r="I196" i="3" s="1"/>
  <c r="J196" i="3" s="1"/>
  <c r="F196" i="3"/>
  <c r="H195" i="3"/>
  <c r="I195" i="3" s="1"/>
  <c r="J195" i="3" s="1"/>
  <c r="F195" i="3"/>
  <c r="I194" i="3"/>
  <c r="J194" i="3" s="1"/>
  <c r="H194" i="3"/>
  <c r="F194" i="3"/>
  <c r="I193" i="3"/>
  <c r="J193" i="3" s="1"/>
  <c r="H193" i="3"/>
  <c r="F193" i="3"/>
  <c r="H192" i="3"/>
  <c r="I192" i="3" s="1"/>
  <c r="J192" i="3" s="1"/>
  <c r="F192" i="3"/>
  <c r="H191" i="3"/>
  <c r="I191" i="3" s="1"/>
  <c r="J191" i="3" s="1"/>
  <c r="F191" i="3"/>
  <c r="H190" i="3"/>
  <c r="I190" i="3" s="1"/>
  <c r="J190" i="3" s="1"/>
  <c r="F190" i="3"/>
  <c r="I189" i="3"/>
  <c r="J189" i="3" s="1"/>
  <c r="H189" i="3"/>
  <c r="F189" i="3"/>
  <c r="H188" i="3"/>
  <c r="I188" i="3" s="1"/>
  <c r="J188" i="3" s="1"/>
  <c r="F188" i="3"/>
  <c r="H187" i="3"/>
  <c r="I187" i="3" s="1"/>
  <c r="J187" i="3" s="1"/>
  <c r="F187" i="3"/>
  <c r="H186" i="3"/>
  <c r="I186" i="3" s="1"/>
  <c r="J186" i="3" s="1"/>
  <c r="F186" i="3"/>
  <c r="H185" i="3"/>
  <c r="I185" i="3" s="1"/>
  <c r="J185" i="3" s="1"/>
  <c r="F185" i="3"/>
  <c r="I184" i="3"/>
  <c r="J184" i="3" s="1"/>
  <c r="H184" i="3"/>
  <c r="F184" i="3"/>
  <c r="I183" i="3"/>
  <c r="J183" i="3" s="1"/>
  <c r="H183" i="3"/>
  <c r="F183" i="3"/>
  <c r="H182" i="3"/>
  <c r="I182" i="3" s="1"/>
  <c r="J182" i="3" s="1"/>
  <c r="F182" i="3"/>
  <c r="H181" i="3"/>
  <c r="I181" i="3" s="1"/>
  <c r="J181" i="3" s="1"/>
  <c r="F181" i="3"/>
  <c r="H180" i="3"/>
  <c r="I180" i="3" s="1"/>
  <c r="J180" i="3" s="1"/>
  <c r="F180" i="3"/>
  <c r="I179" i="3"/>
  <c r="J179" i="3" s="1"/>
  <c r="H179" i="3"/>
  <c r="F179" i="3"/>
  <c r="I178" i="3"/>
  <c r="J178" i="3" s="1"/>
  <c r="H178" i="3"/>
  <c r="F178" i="3"/>
  <c r="H177" i="3"/>
  <c r="I177" i="3" s="1"/>
  <c r="J177" i="3" s="1"/>
  <c r="F177" i="3"/>
  <c r="H176" i="3"/>
  <c r="I176" i="3" s="1"/>
  <c r="J176" i="3" s="1"/>
  <c r="F176" i="3"/>
  <c r="I175" i="3"/>
  <c r="J175" i="3" s="1"/>
  <c r="H175" i="3"/>
  <c r="F175" i="3"/>
  <c r="H174" i="3"/>
  <c r="I174" i="3" s="1"/>
  <c r="J174" i="3" s="1"/>
  <c r="F174" i="3"/>
  <c r="I173" i="3"/>
  <c r="J173" i="3" s="1"/>
  <c r="H173" i="3"/>
  <c r="F173" i="3"/>
  <c r="H172" i="3"/>
  <c r="I172" i="3" s="1"/>
  <c r="J172" i="3" s="1"/>
  <c r="F172" i="3"/>
  <c r="H171" i="3"/>
  <c r="I171" i="3" s="1"/>
  <c r="J171" i="3" s="1"/>
  <c r="F171" i="3"/>
  <c r="I170" i="3"/>
  <c r="J170" i="3" s="1"/>
  <c r="H170" i="3"/>
  <c r="F170" i="3"/>
  <c r="H169" i="3"/>
  <c r="I169" i="3" s="1"/>
  <c r="J169" i="3" s="1"/>
  <c r="F169" i="3"/>
  <c r="H168" i="3"/>
  <c r="I168" i="3" s="1"/>
  <c r="J168" i="3" s="1"/>
  <c r="F168" i="3"/>
  <c r="H167" i="3"/>
  <c r="I167" i="3" s="1"/>
  <c r="J167" i="3" s="1"/>
  <c r="F167" i="3"/>
  <c r="H166" i="3"/>
  <c r="I166" i="3" s="1"/>
  <c r="J166" i="3" s="1"/>
  <c r="F166" i="3"/>
  <c r="H165" i="3"/>
  <c r="I165" i="3" s="1"/>
  <c r="J165" i="3" s="1"/>
  <c r="F165" i="3"/>
  <c r="H164" i="3"/>
  <c r="I164" i="3" s="1"/>
  <c r="J164" i="3" s="1"/>
  <c r="F164" i="3"/>
  <c r="H163" i="3"/>
  <c r="I163" i="3" s="1"/>
  <c r="J163" i="3" s="1"/>
  <c r="F163" i="3"/>
  <c r="H162" i="3"/>
  <c r="I162" i="3" s="1"/>
  <c r="J162" i="3" s="1"/>
  <c r="F162" i="3"/>
  <c r="H161" i="3"/>
  <c r="I161" i="3" s="1"/>
  <c r="J161" i="3" s="1"/>
  <c r="F161" i="3"/>
  <c r="H160" i="3"/>
  <c r="I160" i="3" s="1"/>
  <c r="J160" i="3" s="1"/>
  <c r="F160" i="3"/>
  <c r="I159" i="3"/>
  <c r="J159" i="3" s="1"/>
  <c r="H159" i="3"/>
  <c r="F159" i="3"/>
  <c r="I158" i="3"/>
  <c r="J158" i="3" s="1"/>
  <c r="H158" i="3"/>
  <c r="F158" i="3"/>
  <c r="H157" i="3"/>
  <c r="I157" i="3" s="1"/>
  <c r="J157" i="3" s="1"/>
  <c r="F157" i="3"/>
  <c r="H156" i="3"/>
  <c r="I156" i="3" s="1"/>
  <c r="J156" i="3" s="1"/>
  <c r="F156" i="3"/>
  <c r="H155" i="3"/>
  <c r="I155" i="3" s="1"/>
  <c r="J155" i="3" s="1"/>
  <c r="F155" i="3"/>
  <c r="H154" i="3"/>
  <c r="I154" i="3" s="1"/>
  <c r="J154" i="3" s="1"/>
  <c r="F154" i="3"/>
  <c r="H153" i="3"/>
  <c r="I153" i="3" s="1"/>
  <c r="J153" i="3" s="1"/>
  <c r="F153" i="3"/>
  <c r="H152" i="3"/>
  <c r="I152" i="3" s="1"/>
  <c r="J152" i="3" s="1"/>
  <c r="F152" i="3"/>
  <c r="H151" i="3"/>
  <c r="I151" i="3" s="1"/>
  <c r="J151" i="3" s="1"/>
  <c r="F151" i="3"/>
  <c r="H150" i="3"/>
  <c r="I150" i="3" s="1"/>
  <c r="J150" i="3" s="1"/>
  <c r="F150" i="3"/>
  <c r="H149" i="3"/>
  <c r="I149" i="3" s="1"/>
  <c r="J149" i="3" s="1"/>
  <c r="F149" i="3"/>
  <c r="H148" i="3"/>
  <c r="I148" i="3" s="1"/>
  <c r="J148" i="3" s="1"/>
  <c r="F148" i="3"/>
  <c r="I147" i="3"/>
  <c r="J147" i="3" s="1"/>
  <c r="H147" i="3"/>
  <c r="F147" i="3"/>
  <c r="H146" i="3"/>
  <c r="I146" i="3" s="1"/>
  <c r="J146" i="3" s="1"/>
  <c r="F146" i="3"/>
  <c r="H145" i="3"/>
  <c r="I145" i="3" s="1"/>
  <c r="J145" i="3" s="1"/>
  <c r="F145" i="3"/>
  <c r="H144" i="3"/>
  <c r="I144" i="3" s="1"/>
  <c r="J144" i="3" s="1"/>
  <c r="F144" i="3"/>
  <c r="H143" i="3"/>
  <c r="I143" i="3" s="1"/>
  <c r="J143" i="3" s="1"/>
  <c r="F143" i="3"/>
  <c r="H142" i="3"/>
  <c r="I142" i="3" s="1"/>
  <c r="J142" i="3" s="1"/>
  <c r="F142" i="3"/>
  <c r="H141" i="3"/>
  <c r="I141" i="3" s="1"/>
  <c r="J141" i="3" s="1"/>
  <c r="F141" i="3"/>
  <c r="H140" i="3"/>
  <c r="I140" i="3" s="1"/>
  <c r="J140" i="3" s="1"/>
  <c r="F140" i="3"/>
  <c r="H139" i="3"/>
  <c r="I139" i="3" s="1"/>
  <c r="J139" i="3" s="1"/>
  <c r="F139" i="3"/>
  <c r="H138" i="3"/>
  <c r="I138" i="3" s="1"/>
  <c r="J138" i="3" s="1"/>
  <c r="F138" i="3"/>
  <c r="I137" i="3"/>
  <c r="J137" i="3" s="1"/>
  <c r="H137" i="3"/>
  <c r="F137" i="3"/>
  <c r="H136" i="3"/>
  <c r="I136" i="3" s="1"/>
  <c r="J136" i="3" s="1"/>
  <c r="F136" i="3"/>
  <c r="H135" i="3"/>
  <c r="I135" i="3" s="1"/>
  <c r="J135" i="3" s="1"/>
  <c r="F135" i="3"/>
  <c r="H134" i="3"/>
  <c r="I134" i="3" s="1"/>
  <c r="J134" i="3" s="1"/>
  <c r="F134" i="3"/>
  <c r="H133" i="3"/>
  <c r="I133" i="3" s="1"/>
  <c r="J133" i="3" s="1"/>
  <c r="F133" i="3"/>
  <c r="H132" i="3"/>
  <c r="I132" i="3" s="1"/>
  <c r="J132" i="3" s="1"/>
  <c r="F132" i="3"/>
  <c r="H131" i="3"/>
  <c r="I131" i="3" s="1"/>
  <c r="J131" i="3" s="1"/>
  <c r="F131" i="3"/>
  <c r="H130" i="3"/>
  <c r="I130" i="3" s="1"/>
  <c r="J130" i="3" s="1"/>
  <c r="F130" i="3"/>
  <c r="H129" i="3"/>
  <c r="I129" i="3" s="1"/>
  <c r="J129" i="3" s="1"/>
  <c r="F129" i="3"/>
  <c r="H128" i="3"/>
  <c r="I128" i="3" s="1"/>
  <c r="J128" i="3" s="1"/>
  <c r="F128" i="3"/>
  <c r="I127" i="3"/>
  <c r="J127" i="3" s="1"/>
  <c r="H127" i="3"/>
  <c r="F127" i="3"/>
  <c r="J126" i="3"/>
  <c r="H126" i="3"/>
  <c r="I126" i="3" s="1"/>
  <c r="F126" i="3"/>
  <c r="H125" i="3"/>
  <c r="I125" i="3" s="1"/>
  <c r="J125" i="3" s="1"/>
  <c r="F125" i="3"/>
  <c r="H124" i="3"/>
  <c r="I124" i="3" s="1"/>
  <c r="J124" i="3" s="1"/>
  <c r="F124" i="3"/>
  <c r="H123" i="3"/>
  <c r="I123" i="3" s="1"/>
  <c r="J123" i="3" s="1"/>
  <c r="F123" i="3"/>
  <c r="J122" i="3"/>
  <c r="I122" i="3"/>
  <c r="H122" i="3"/>
  <c r="F122" i="3"/>
  <c r="H121" i="3"/>
  <c r="I121" i="3" s="1"/>
  <c r="J121" i="3" s="1"/>
  <c r="F121" i="3"/>
  <c r="H120" i="3"/>
  <c r="I120" i="3" s="1"/>
  <c r="J120" i="3" s="1"/>
  <c r="F120" i="3"/>
  <c r="H119" i="3"/>
  <c r="I119" i="3" s="1"/>
  <c r="J119" i="3" s="1"/>
  <c r="F119" i="3"/>
  <c r="H118" i="3"/>
  <c r="I118" i="3" s="1"/>
  <c r="J118" i="3" s="1"/>
  <c r="F118" i="3"/>
  <c r="H117" i="3"/>
  <c r="I117" i="3" s="1"/>
  <c r="J117" i="3" s="1"/>
  <c r="F117" i="3"/>
  <c r="H116" i="3"/>
  <c r="I116" i="3" s="1"/>
  <c r="J116" i="3" s="1"/>
  <c r="F116" i="3"/>
  <c r="H115" i="3"/>
  <c r="I115" i="3" s="1"/>
  <c r="J115" i="3" s="1"/>
  <c r="F115" i="3"/>
  <c r="H114" i="3"/>
  <c r="I114" i="3" s="1"/>
  <c r="J114" i="3" s="1"/>
  <c r="F114" i="3"/>
  <c r="H113" i="3"/>
  <c r="I113" i="3" s="1"/>
  <c r="J113" i="3" s="1"/>
  <c r="F113" i="3"/>
  <c r="H112" i="3"/>
  <c r="I112" i="3" s="1"/>
  <c r="J112" i="3" s="1"/>
  <c r="F112" i="3"/>
  <c r="H111" i="3"/>
  <c r="I111" i="3" s="1"/>
  <c r="J111" i="3" s="1"/>
  <c r="F111" i="3"/>
  <c r="H110" i="3"/>
  <c r="I110" i="3" s="1"/>
  <c r="J110" i="3" s="1"/>
  <c r="F110" i="3"/>
  <c r="H109" i="3"/>
  <c r="I109" i="3" s="1"/>
  <c r="J109" i="3" s="1"/>
  <c r="F109" i="3"/>
  <c r="H108" i="3"/>
  <c r="I108" i="3" s="1"/>
  <c r="J108" i="3" s="1"/>
  <c r="F108" i="3"/>
  <c r="H107" i="3"/>
  <c r="I107" i="3" s="1"/>
  <c r="J107" i="3" s="1"/>
  <c r="F107" i="3"/>
  <c r="H106" i="3"/>
  <c r="I106" i="3" s="1"/>
  <c r="J106" i="3" s="1"/>
  <c r="F106" i="3"/>
  <c r="I105" i="3"/>
  <c r="J105" i="3" s="1"/>
  <c r="H105" i="3"/>
  <c r="F105" i="3"/>
  <c r="H104" i="3"/>
  <c r="I104" i="3" s="1"/>
  <c r="J104" i="3" s="1"/>
  <c r="F104" i="3"/>
  <c r="H103" i="3"/>
  <c r="I103" i="3" s="1"/>
  <c r="J103" i="3" s="1"/>
  <c r="F103" i="3"/>
  <c r="H102" i="3"/>
  <c r="I102" i="3" s="1"/>
  <c r="J102" i="3" s="1"/>
  <c r="F102" i="3"/>
  <c r="H101" i="3"/>
  <c r="I101" i="3" s="1"/>
  <c r="J101" i="3" s="1"/>
  <c r="F101" i="3"/>
  <c r="H100" i="3"/>
  <c r="I100" i="3" s="1"/>
  <c r="J100" i="3" s="1"/>
  <c r="F100" i="3"/>
  <c r="H99" i="3"/>
  <c r="I99" i="3" s="1"/>
  <c r="J99" i="3" s="1"/>
  <c r="F99" i="3"/>
  <c r="H98" i="3"/>
  <c r="I98" i="3" s="1"/>
  <c r="J98" i="3" s="1"/>
  <c r="F98" i="3"/>
  <c r="H97" i="3"/>
  <c r="I97" i="3" s="1"/>
  <c r="J97" i="3" s="1"/>
  <c r="F97" i="3"/>
  <c r="H96" i="3"/>
  <c r="I96" i="3" s="1"/>
  <c r="J96" i="3" s="1"/>
  <c r="F96" i="3"/>
  <c r="H95" i="3"/>
  <c r="I95" i="3" s="1"/>
  <c r="J95" i="3" s="1"/>
  <c r="F95" i="3"/>
  <c r="H94" i="3"/>
  <c r="I94" i="3" s="1"/>
  <c r="J94" i="3" s="1"/>
  <c r="F94" i="3"/>
  <c r="H93" i="3"/>
  <c r="I93" i="3" s="1"/>
  <c r="J93" i="3" s="1"/>
  <c r="F93" i="3"/>
  <c r="H92" i="3"/>
  <c r="I92" i="3" s="1"/>
  <c r="J92" i="3" s="1"/>
  <c r="F92" i="3"/>
  <c r="H91" i="3"/>
  <c r="I91" i="3" s="1"/>
  <c r="J91" i="3" s="1"/>
  <c r="F91" i="3"/>
  <c r="H90" i="3"/>
  <c r="I90" i="3" s="1"/>
  <c r="J90" i="3" s="1"/>
  <c r="F90" i="3"/>
  <c r="H89" i="3"/>
  <c r="I89" i="3" s="1"/>
  <c r="J89" i="3" s="1"/>
  <c r="F89" i="3"/>
  <c r="I88" i="3"/>
  <c r="J88" i="3" s="1"/>
  <c r="H88" i="3"/>
  <c r="F88" i="3"/>
  <c r="H87" i="3"/>
  <c r="I87" i="3" s="1"/>
  <c r="J87" i="3" s="1"/>
  <c r="F87" i="3"/>
  <c r="H86" i="3"/>
  <c r="I86" i="3" s="1"/>
  <c r="J86" i="3" s="1"/>
  <c r="F86" i="3"/>
  <c r="H85" i="3"/>
  <c r="I85" i="3" s="1"/>
  <c r="J85" i="3" s="1"/>
  <c r="F85" i="3"/>
  <c r="H84" i="3"/>
  <c r="I84" i="3" s="1"/>
  <c r="J84" i="3" s="1"/>
  <c r="F84" i="3"/>
  <c r="H83" i="3"/>
  <c r="I83" i="3" s="1"/>
  <c r="J83" i="3" s="1"/>
  <c r="F83" i="3"/>
  <c r="H82" i="3"/>
  <c r="I82" i="3" s="1"/>
  <c r="J82" i="3" s="1"/>
  <c r="F82" i="3"/>
  <c r="I81" i="3"/>
  <c r="J81" i="3" s="1"/>
  <c r="H81" i="3"/>
  <c r="F81" i="3"/>
  <c r="H80" i="3"/>
  <c r="I80" i="3" s="1"/>
  <c r="J80" i="3" s="1"/>
  <c r="F80" i="3"/>
  <c r="H79" i="3"/>
  <c r="I79" i="3" s="1"/>
  <c r="J79" i="3" s="1"/>
  <c r="F79" i="3"/>
  <c r="H78" i="3"/>
  <c r="I78" i="3" s="1"/>
  <c r="J78" i="3" s="1"/>
  <c r="F78" i="3"/>
  <c r="H77" i="3"/>
  <c r="I77" i="3" s="1"/>
  <c r="J77" i="3" s="1"/>
  <c r="F77" i="3"/>
  <c r="H76" i="3"/>
  <c r="I76" i="3" s="1"/>
  <c r="J76" i="3" s="1"/>
  <c r="F76" i="3"/>
  <c r="H75" i="3"/>
  <c r="I75" i="3" s="1"/>
  <c r="J75" i="3" s="1"/>
  <c r="F75" i="3"/>
  <c r="I74" i="3"/>
  <c r="J74" i="3" s="1"/>
  <c r="H74" i="3"/>
  <c r="F74" i="3"/>
  <c r="H73" i="3"/>
  <c r="I73" i="3" s="1"/>
  <c r="J73" i="3" s="1"/>
  <c r="F73" i="3"/>
  <c r="H72" i="3"/>
  <c r="I72" i="3" s="1"/>
  <c r="J72" i="3" s="1"/>
  <c r="F72" i="3"/>
  <c r="H71" i="3"/>
  <c r="I71" i="3" s="1"/>
  <c r="J71" i="3" s="1"/>
  <c r="F71" i="3"/>
  <c r="H70" i="3"/>
  <c r="I70" i="3" s="1"/>
  <c r="J70" i="3" s="1"/>
  <c r="F70" i="3"/>
  <c r="H69" i="3"/>
  <c r="I69" i="3" s="1"/>
  <c r="J69" i="3" s="1"/>
  <c r="F69" i="3"/>
  <c r="H68" i="3"/>
  <c r="I68" i="3" s="1"/>
  <c r="J68" i="3" s="1"/>
  <c r="F68" i="3"/>
  <c r="I67" i="3"/>
  <c r="J67" i="3" s="1"/>
  <c r="H67" i="3"/>
  <c r="F67" i="3"/>
  <c r="H66" i="3"/>
  <c r="I66" i="3" s="1"/>
  <c r="J66" i="3" s="1"/>
  <c r="F66" i="3"/>
  <c r="H65" i="3"/>
  <c r="I65" i="3" s="1"/>
  <c r="J65" i="3" s="1"/>
  <c r="F65" i="3"/>
  <c r="H64" i="3"/>
  <c r="I64" i="3" s="1"/>
  <c r="J64" i="3" s="1"/>
  <c r="F64" i="3"/>
  <c r="H63" i="3"/>
  <c r="I63" i="3" s="1"/>
  <c r="J63" i="3" s="1"/>
  <c r="F63" i="3"/>
  <c r="H62" i="3"/>
  <c r="I62" i="3" s="1"/>
  <c r="J62" i="3" s="1"/>
  <c r="F62" i="3"/>
  <c r="H61" i="3"/>
  <c r="I61" i="3" s="1"/>
  <c r="J61" i="3" s="1"/>
  <c r="F61" i="3"/>
  <c r="H60" i="3"/>
  <c r="I60" i="3" s="1"/>
  <c r="J60" i="3" s="1"/>
  <c r="F60" i="3"/>
  <c r="H59" i="3"/>
  <c r="I59" i="3" s="1"/>
  <c r="J59" i="3" s="1"/>
  <c r="F59" i="3"/>
  <c r="H58" i="3"/>
  <c r="I58" i="3" s="1"/>
  <c r="J58" i="3" s="1"/>
  <c r="F58" i="3"/>
  <c r="H57" i="3"/>
  <c r="I57" i="3" s="1"/>
  <c r="J57" i="3" s="1"/>
  <c r="F57" i="3"/>
  <c r="I56" i="3"/>
  <c r="J56" i="3" s="1"/>
  <c r="H56" i="3"/>
  <c r="F56" i="3"/>
  <c r="H55" i="3"/>
  <c r="I55" i="3" s="1"/>
  <c r="J55" i="3" s="1"/>
  <c r="F55" i="3"/>
  <c r="H54" i="3"/>
  <c r="I54" i="3" s="1"/>
  <c r="J54" i="3" s="1"/>
  <c r="F54" i="3"/>
  <c r="H53" i="3"/>
  <c r="I53" i="3" s="1"/>
  <c r="J53" i="3" s="1"/>
  <c r="F53" i="3"/>
  <c r="H52" i="3"/>
  <c r="I52" i="3" s="1"/>
  <c r="J52" i="3" s="1"/>
  <c r="F52" i="3"/>
  <c r="I51" i="3"/>
  <c r="J51" i="3" s="1"/>
  <c r="H51" i="3"/>
  <c r="F51" i="3"/>
  <c r="H50" i="3"/>
  <c r="I50" i="3" s="1"/>
  <c r="J50" i="3" s="1"/>
  <c r="F50" i="3"/>
  <c r="H49" i="3"/>
  <c r="I49" i="3" s="1"/>
  <c r="J49" i="3" s="1"/>
  <c r="F49" i="3"/>
  <c r="H48" i="3"/>
  <c r="I48" i="3" s="1"/>
  <c r="J48" i="3" s="1"/>
  <c r="F48" i="3"/>
  <c r="H47" i="3"/>
  <c r="I47" i="3" s="1"/>
  <c r="J47" i="3" s="1"/>
  <c r="F47" i="3"/>
  <c r="I46" i="3"/>
  <c r="J46" i="3" s="1"/>
  <c r="H46" i="3"/>
  <c r="F46" i="3"/>
  <c r="I45" i="3"/>
  <c r="J45" i="3" s="1"/>
  <c r="H45" i="3"/>
  <c r="F45" i="3"/>
  <c r="J44" i="3"/>
  <c r="H44" i="3"/>
  <c r="I44" i="3" s="1"/>
  <c r="F44" i="3"/>
  <c r="H43" i="3"/>
  <c r="I43" i="3" s="1"/>
  <c r="J43" i="3" s="1"/>
  <c r="F43" i="3"/>
  <c r="H42" i="3"/>
  <c r="I42" i="3" s="1"/>
  <c r="J42" i="3" s="1"/>
  <c r="F42" i="3"/>
  <c r="H41" i="3"/>
  <c r="I41" i="3" s="1"/>
  <c r="J41" i="3" s="1"/>
  <c r="F41" i="3"/>
  <c r="H40" i="3"/>
  <c r="I40" i="3" s="1"/>
  <c r="J40" i="3" s="1"/>
  <c r="F40" i="3"/>
  <c r="H39" i="3"/>
  <c r="I39" i="3" s="1"/>
  <c r="J39" i="3" s="1"/>
  <c r="F39" i="3"/>
  <c r="H38" i="3"/>
  <c r="I38" i="3" s="1"/>
  <c r="J38" i="3" s="1"/>
  <c r="F38" i="3"/>
  <c r="H37" i="3"/>
  <c r="I37" i="3" s="1"/>
  <c r="J37" i="3" s="1"/>
  <c r="F37" i="3"/>
  <c r="H36" i="3"/>
  <c r="I36" i="3" s="1"/>
  <c r="J36" i="3" s="1"/>
  <c r="F36" i="3"/>
  <c r="H35" i="3"/>
  <c r="I35" i="3" s="1"/>
  <c r="J35" i="3" s="1"/>
  <c r="F35" i="3"/>
  <c r="I34" i="3"/>
  <c r="J34" i="3" s="1"/>
  <c r="H34" i="3"/>
  <c r="F34" i="3"/>
  <c r="H33" i="3"/>
  <c r="I33" i="3" s="1"/>
  <c r="J33" i="3" s="1"/>
  <c r="F33" i="3"/>
  <c r="H32" i="3"/>
  <c r="I32" i="3" s="1"/>
  <c r="J32" i="3" s="1"/>
  <c r="F32" i="3"/>
  <c r="H31" i="3"/>
  <c r="I31" i="3" s="1"/>
  <c r="J31" i="3" s="1"/>
  <c r="F31" i="3"/>
  <c r="H30" i="3"/>
  <c r="I30" i="3" s="1"/>
  <c r="J30" i="3" s="1"/>
  <c r="F30" i="3"/>
  <c r="H29" i="3"/>
  <c r="I29" i="3" s="1"/>
  <c r="J29" i="3" s="1"/>
  <c r="F29" i="3"/>
  <c r="H28" i="3"/>
  <c r="I28" i="3" s="1"/>
  <c r="J28" i="3" s="1"/>
  <c r="F28" i="3"/>
  <c r="H27" i="3"/>
  <c r="I27" i="3" s="1"/>
  <c r="J27" i="3" s="1"/>
  <c r="F27" i="3"/>
  <c r="H26" i="3"/>
  <c r="I26" i="3" s="1"/>
  <c r="J26" i="3" s="1"/>
  <c r="F26" i="3"/>
  <c r="H25" i="3"/>
  <c r="I25" i="3" s="1"/>
  <c r="J25" i="3" s="1"/>
  <c r="F25" i="3"/>
  <c r="H24" i="3"/>
  <c r="I24" i="3" s="1"/>
  <c r="J24" i="3" s="1"/>
  <c r="F24" i="3"/>
  <c r="I23" i="3"/>
  <c r="J23" i="3" s="1"/>
  <c r="H23" i="3"/>
  <c r="F23" i="3"/>
  <c r="H22" i="3"/>
  <c r="I22" i="3" s="1"/>
  <c r="J22" i="3" s="1"/>
  <c r="F22" i="3"/>
  <c r="H21" i="3"/>
  <c r="I21" i="3" s="1"/>
  <c r="J21" i="3" s="1"/>
  <c r="F21" i="3"/>
  <c r="H20" i="3"/>
  <c r="I20" i="3" s="1"/>
  <c r="J20" i="3" s="1"/>
  <c r="F20" i="3"/>
  <c r="H19" i="3"/>
  <c r="I19" i="3" s="1"/>
  <c r="J19" i="3" s="1"/>
  <c r="F19" i="3"/>
  <c r="I18" i="3"/>
  <c r="J18" i="3" s="1"/>
  <c r="H18" i="3"/>
  <c r="F18" i="3"/>
  <c r="H17" i="3"/>
  <c r="I17" i="3" s="1"/>
  <c r="J17" i="3" s="1"/>
  <c r="F17" i="3"/>
  <c r="H16" i="3"/>
  <c r="I16" i="3" s="1"/>
  <c r="J16" i="3" s="1"/>
  <c r="F16" i="3"/>
  <c r="H15" i="3"/>
  <c r="I15" i="3" s="1"/>
  <c r="J15" i="3" s="1"/>
  <c r="F15" i="3"/>
  <c r="H14" i="3"/>
  <c r="I14" i="3" s="1"/>
  <c r="J14" i="3" s="1"/>
  <c r="F14" i="3"/>
  <c r="H13" i="3"/>
  <c r="I13" i="3" s="1"/>
  <c r="J13" i="3" s="1"/>
  <c r="F13" i="3"/>
  <c r="H12" i="3"/>
  <c r="F12" i="3"/>
  <c r="B5" i="3"/>
  <c r="B6" i="3" s="1"/>
  <c r="B8" i="3" s="1"/>
  <c r="F4" i="3"/>
  <c r="F3" i="3"/>
  <c r="F2" i="3"/>
  <c r="F5" i="3" l="1"/>
  <c r="B7" i="3"/>
  <c r="F498" i="3"/>
  <c r="F6" i="3"/>
  <c r="I12" i="3"/>
  <c r="G444" i="3" l="1"/>
  <c r="L444" i="3" s="1"/>
  <c r="G420" i="3"/>
  <c r="L420" i="3" s="1"/>
  <c r="G486" i="3"/>
  <c r="G472" i="3"/>
  <c r="G462" i="3"/>
  <c r="L462" i="3" s="1"/>
  <c r="G491" i="3"/>
  <c r="G455" i="3"/>
  <c r="G448" i="3"/>
  <c r="L448" i="3" s="1"/>
  <c r="G429" i="3"/>
  <c r="L429" i="3" s="1"/>
  <c r="G416" i="3"/>
  <c r="L416" i="3" s="1"/>
  <c r="G402" i="3"/>
  <c r="L402" i="3" s="1"/>
  <c r="G384" i="3"/>
  <c r="L384" i="3" s="1"/>
  <c r="G370" i="3"/>
  <c r="L370" i="3" s="1"/>
  <c r="G356" i="3"/>
  <c r="L356" i="3" s="1"/>
  <c r="G464" i="3"/>
  <c r="G329" i="3"/>
  <c r="G470" i="3"/>
  <c r="L470" i="3" s="1"/>
  <c r="G446" i="3"/>
  <c r="L446" i="3" s="1"/>
  <c r="G413" i="3"/>
  <c r="L413" i="3" s="1"/>
  <c r="G200" i="3"/>
  <c r="G186" i="3"/>
  <c r="G172" i="3"/>
  <c r="G158" i="3"/>
  <c r="G144" i="3"/>
  <c r="L144" i="3" s="1"/>
  <c r="G130" i="3"/>
  <c r="L130" i="3" s="1"/>
  <c r="G116" i="3"/>
  <c r="L116" i="3" s="1"/>
  <c r="G490" i="3"/>
  <c r="L490" i="3" s="1"/>
  <c r="G478" i="3"/>
  <c r="L478" i="3" s="1"/>
  <c r="G430" i="3"/>
  <c r="L430" i="3" s="1"/>
  <c r="G405" i="3"/>
  <c r="L405" i="3" s="1"/>
  <c r="G458" i="3"/>
  <c r="L458" i="3" s="1"/>
  <c r="G442" i="3"/>
  <c r="L442" i="3" s="1"/>
  <c r="G421" i="3"/>
  <c r="G386" i="3"/>
  <c r="G379" i="3"/>
  <c r="G276" i="3"/>
  <c r="G262" i="3"/>
  <c r="G248" i="3"/>
  <c r="L248" i="3" s="1"/>
  <c r="G234" i="3"/>
  <c r="L234" i="3" s="1"/>
  <c r="G220" i="3"/>
  <c r="L220" i="3" s="1"/>
  <c r="G206" i="3"/>
  <c r="L206" i="3" s="1"/>
  <c r="G192" i="3"/>
  <c r="L192" i="3" s="1"/>
  <c r="G178" i="3"/>
  <c r="L178" i="3" s="1"/>
  <c r="G164" i="3"/>
  <c r="L164" i="3" s="1"/>
  <c r="G473" i="3"/>
  <c r="L473" i="3" s="1"/>
  <c r="G445" i="3"/>
  <c r="L445" i="3" s="1"/>
  <c r="G364" i="3"/>
  <c r="G362" i="3"/>
  <c r="G349" i="3"/>
  <c r="G347" i="3"/>
  <c r="G334" i="3"/>
  <c r="G307" i="3"/>
  <c r="G293" i="3"/>
  <c r="L293" i="3" s="1"/>
  <c r="G279" i="3"/>
  <c r="L279" i="3" s="1"/>
  <c r="G265" i="3"/>
  <c r="L265" i="3" s="1"/>
  <c r="G251" i="3"/>
  <c r="L251" i="3" s="1"/>
  <c r="G237" i="3"/>
  <c r="L237" i="3" s="1"/>
  <c r="G223" i="3"/>
  <c r="L223" i="3" s="1"/>
  <c r="G209" i="3"/>
  <c r="L209" i="3" s="1"/>
  <c r="G195" i="3"/>
  <c r="L195" i="3" s="1"/>
  <c r="G181" i="3"/>
  <c r="G167" i="3"/>
  <c r="G153" i="3"/>
  <c r="G139" i="3"/>
  <c r="G336" i="3"/>
  <c r="L336" i="3" s="1"/>
  <c r="G412" i="3"/>
  <c r="L412" i="3" s="1"/>
  <c r="G340" i="3"/>
  <c r="L340" i="3" s="1"/>
  <c r="G134" i="3"/>
  <c r="L134" i="3" s="1"/>
  <c r="G492" i="3"/>
  <c r="L492" i="3" s="1"/>
  <c r="G476" i="3"/>
  <c r="L476" i="3" s="1"/>
  <c r="G392" i="3"/>
  <c r="L392" i="3" s="1"/>
  <c r="G404" i="3"/>
  <c r="G419" i="3"/>
  <c r="G411" i="3"/>
  <c r="G368" i="3"/>
  <c r="G361" i="3"/>
  <c r="G271" i="3"/>
  <c r="G239" i="3"/>
  <c r="L239" i="3" s="1"/>
  <c r="G183" i="3"/>
  <c r="L183" i="3" s="1"/>
  <c r="G159" i="3"/>
  <c r="L159" i="3" s="1"/>
  <c r="G127" i="3"/>
  <c r="L127" i="3" s="1"/>
  <c r="G380" i="3"/>
  <c r="L380" i="3" s="1"/>
  <c r="G324" i="3"/>
  <c r="L324" i="3" s="1"/>
  <c r="G236" i="3"/>
  <c r="L236" i="3" s="1"/>
  <c r="G180" i="3"/>
  <c r="L180" i="3" s="1"/>
  <c r="G146" i="3"/>
  <c r="G79" i="3"/>
  <c r="G68" i="3"/>
  <c r="G54" i="3"/>
  <c r="G40" i="3"/>
  <c r="G26" i="3"/>
  <c r="G12" i="3"/>
  <c r="L12" i="3" s="1"/>
  <c r="G434" i="3"/>
  <c r="L434" i="3" s="1"/>
  <c r="G406" i="3"/>
  <c r="L406" i="3" s="1"/>
  <c r="G337" i="3"/>
  <c r="L337" i="3" s="1"/>
  <c r="G333" i="3"/>
  <c r="L333" i="3" s="1"/>
  <c r="G201" i="3"/>
  <c r="L201" i="3" s="1"/>
  <c r="G185" i="3"/>
  <c r="L185" i="3" s="1"/>
  <c r="G129" i="3"/>
  <c r="L129" i="3" s="1"/>
  <c r="G113" i="3"/>
  <c r="G103" i="3"/>
  <c r="G398" i="3"/>
  <c r="G320" i="3"/>
  <c r="G309" i="3"/>
  <c r="G257" i="3"/>
  <c r="G225" i="3"/>
  <c r="L225" i="3" s="1"/>
  <c r="G141" i="3"/>
  <c r="L141" i="3" s="1"/>
  <c r="G463" i="3"/>
  <c r="L463" i="3" s="1"/>
  <c r="G422" i="3"/>
  <c r="L422" i="3" s="1"/>
  <c r="G401" i="3"/>
  <c r="L401" i="3" s="1"/>
  <c r="G354" i="3"/>
  <c r="L354" i="3" s="1"/>
  <c r="G350" i="3"/>
  <c r="L350" i="3" s="1"/>
  <c r="G317" i="3"/>
  <c r="L317" i="3" s="1"/>
  <c r="G314" i="3"/>
  <c r="G306" i="3"/>
  <c r="G295" i="3"/>
  <c r="G222" i="3"/>
  <c r="G169" i="3"/>
  <c r="L169" i="3" s="1"/>
  <c r="G136" i="3"/>
  <c r="G131" i="3"/>
  <c r="L131" i="3" s="1"/>
  <c r="G124" i="3"/>
  <c r="L124" i="3" s="1"/>
  <c r="G122" i="3"/>
  <c r="L122" i="3" s="1"/>
  <c r="G93" i="3"/>
  <c r="L93" i="3" s="1"/>
  <c r="G77" i="3"/>
  <c r="L77" i="3" s="1"/>
  <c r="G376" i="3"/>
  <c r="L376" i="3" s="1"/>
  <c r="G303" i="3"/>
  <c r="L303" i="3" s="1"/>
  <c r="G300" i="3"/>
  <c r="L300" i="3" s="1"/>
  <c r="G292" i="3"/>
  <c r="G281" i="3"/>
  <c r="G227" i="3"/>
  <c r="G219" i="3"/>
  <c r="G216" i="3"/>
  <c r="G166" i="3"/>
  <c r="G143" i="3"/>
  <c r="L143" i="3" s="1"/>
  <c r="G117" i="3"/>
  <c r="L117" i="3" s="1"/>
  <c r="G243" i="3"/>
  <c r="L243" i="3" s="1"/>
  <c r="G211" i="3"/>
  <c r="L211" i="3" s="1"/>
  <c r="G187" i="3"/>
  <c r="L187" i="3" s="1"/>
  <c r="G89" i="3"/>
  <c r="L89" i="3" s="1"/>
  <c r="G326" i="3"/>
  <c r="L326" i="3" s="1"/>
  <c r="G173" i="3"/>
  <c r="G125" i="3"/>
  <c r="G121" i="3"/>
  <c r="G70" i="3"/>
  <c r="G59" i="3"/>
  <c r="L59" i="3" s="1"/>
  <c r="G132" i="3"/>
  <c r="G102" i="3"/>
  <c r="L102" i="3" s="1"/>
  <c r="G45" i="3"/>
  <c r="L45" i="3" s="1"/>
  <c r="G283" i="3"/>
  <c r="G61" i="3"/>
  <c r="L61" i="3" s="1"/>
  <c r="G53" i="3"/>
  <c r="L53" i="3" s="1"/>
  <c r="G50" i="3"/>
  <c r="L50" i="3" s="1"/>
  <c r="G42" i="3"/>
  <c r="L42" i="3" s="1"/>
  <c r="G31" i="3"/>
  <c r="L31" i="3" s="1"/>
  <c r="G150" i="3"/>
  <c r="G47" i="3"/>
  <c r="G17" i="3"/>
  <c r="G215" i="3"/>
  <c r="G94" i="3"/>
  <c r="L94" i="3" s="1"/>
  <c r="G33" i="3"/>
  <c r="G389" i="3"/>
  <c r="L389" i="3" s="1"/>
  <c r="G348" i="3"/>
  <c r="L348" i="3" s="1"/>
  <c r="G299" i="3"/>
  <c r="L299" i="3" s="1"/>
  <c r="G267" i="3"/>
  <c r="L267" i="3" s="1"/>
  <c r="G199" i="3"/>
  <c r="L199" i="3" s="1"/>
  <c r="G19" i="3"/>
  <c r="L19" i="3" s="1"/>
  <c r="G264" i="3"/>
  <c r="L264" i="3" s="1"/>
  <c r="G90" i="3"/>
  <c r="L90" i="3" s="1"/>
  <c r="G63" i="3"/>
  <c r="G436" i="3"/>
  <c r="G313" i="3"/>
  <c r="G83" i="3"/>
  <c r="G382" i="3"/>
  <c r="G369" i="3"/>
  <c r="G285" i="3"/>
  <c r="L285" i="3" s="1"/>
  <c r="G253" i="3"/>
  <c r="L253" i="3" s="1"/>
  <c r="G197" i="3"/>
  <c r="L197" i="3" s="1"/>
  <c r="G155" i="3"/>
  <c r="L155" i="3" s="1"/>
  <c r="G118" i="3"/>
  <c r="L118" i="3" s="1"/>
  <c r="G85" i="3"/>
  <c r="L85" i="3" s="1"/>
  <c r="G73" i="3"/>
  <c r="L73" i="3" s="1"/>
  <c r="G428" i="3"/>
  <c r="L428" i="3" s="1"/>
  <c r="G408" i="3"/>
  <c r="G378" i="3"/>
  <c r="G250" i="3"/>
  <c r="G145" i="3"/>
  <c r="G49" i="3"/>
  <c r="L49" i="3" s="1"/>
  <c r="G352" i="3"/>
  <c r="G229" i="3"/>
  <c r="L229" i="3" s="1"/>
  <c r="G96" i="3"/>
  <c r="G35" i="3"/>
  <c r="G338" i="3"/>
  <c r="L338" i="3" s="1"/>
  <c r="G21" i="3"/>
  <c r="L21" i="3" s="1"/>
  <c r="G25" i="3"/>
  <c r="L25" i="3" s="1"/>
  <c r="G80" i="3"/>
  <c r="L80" i="3" s="1"/>
  <c r="G335" i="3"/>
  <c r="L335" i="3" s="1"/>
  <c r="G14" i="3"/>
  <c r="G247" i="3"/>
  <c r="G34" i="3"/>
  <c r="G256" i="3"/>
  <c r="G346" i="3"/>
  <c r="L346" i="3" s="1"/>
  <c r="G109" i="3"/>
  <c r="G193" i="3"/>
  <c r="G414" i="3"/>
  <c r="L414" i="3" s="1"/>
  <c r="G196" i="3"/>
  <c r="L196" i="3" s="1"/>
  <c r="G385" i="3"/>
  <c r="L385" i="3" s="1"/>
  <c r="G468" i="3"/>
  <c r="L468" i="3" s="1"/>
  <c r="G477" i="3"/>
  <c r="L477" i="3" s="1"/>
  <c r="G454" i="3"/>
  <c r="L454" i="3" s="1"/>
  <c r="G437" i="3"/>
  <c r="L437" i="3" s="1"/>
  <c r="G238" i="3"/>
  <c r="L238" i="3" s="1"/>
  <c r="G339" i="3"/>
  <c r="L339" i="3" s="1"/>
  <c r="G372" i="3"/>
  <c r="G126" i="3"/>
  <c r="G273" i="3"/>
  <c r="L273" i="3" s="1"/>
  <c r="G228" i="3"/>
  <c r="L228" i="3" s="1"/>
  <c r="G282" i="3"/>
  <c r="L282" i="3" s="1"/>
  <c r="G36" i="3"/>
  <c r="L36" i="3" s="1"/>
  <c r="G135" i="3"/>
  <c r="L135" i="3" s="1"/>
  <c r="G152" i="3"/>
  <c r="L152" i="3" s="1"/>
  <c r="G119" i="3"/>
  <c r="L119" i="3" s="1"/>
  <c r="G310" i="3"/>
  <c r="L310" i="3" s="1"/>
  <c r="G38" i="3"/>
  <c r="L38" i="3" s="1"/>
  <c r="G15" i="3"/>
  <c r="L15" i="3" s="1"/>
  <c r="G289" i="3"/>
  <c r="G274" i="3"/>
  <c r="L274" i="3" s="1"/>
  <c r="G72" i="3"/>
  <c r="L72" i="3" s="1"/>
  <c r="G275" i="3"/>
  <c r="L275" i="3" s="1"/>
  <c r="G37" i="3"/>
  <c r="L37" i="3" s="1"/>
  <c r="G308" i="3"/>
  <c r="L308" i="3" s="1"/>
  <c r="G179" i="3"/>
  <c r="L179" i="3" s="1"/>
  <c r="G367" i="3"/>
  <c r="L367" i="3" s="1"/>
  <c r="G95" i="3"/>
  <c r="L95" i="3" s="1"/>
  <c r="G330" i="3"/>
  <c r="L330" i="3" s="1"/>
  <c r="G371" i="3"/>
  <c r="L371" i="3" s="1"/>
  <c r="G212" i="3"/>
  <c r="L212" i="3" s="1"/>
  <c r="G263" i="3"/>
  <c r="L263" i="3" s="1"/>
  <c r="G423" i="3"/>
  <c r="L423" i="3" s="1"/>
  <c r="G489" i="3"/>
  <c r="G485" i="3"/>
  <c r="L485" i="3" s="1"/>
  <c r="G461" i="3"/>
  <c r="L461" i="3" s="1"/>
  <c r="G105" i="3"/>
  <c r="L105" i="3" s="1"/>
  <c r="G88" i="3"/>
  <c r="G483" i="3"/>
  <c r="G443" i="3"/>
  <c r="G374" i="3"/>
  <c r="G373" i="3"/>
  <c r="L373" i="3" s="1"/>
  <c r="G110" i="3"/>
  <c r="G108" i="3"/>
  <c r="L108" i="3" s="1"/>
  <c r="G258" i="3"/>
  <c r="L258" i="3" s="1"/>
  <c r="G288" i="3"/>
  <c r="L288" i="3" s="1"/>
  <c r="G316" i="3"/>
  <c r="L316" i="3" s="1"/>
  <c r="G297" i="3"/>
  <c r="L297" i="3" s="1"/>
  <c r="G41" i="3"/>
  <c r="L41" i="3" s="1"/>
  <c r="G123" i="3"/>
  <c r="L123" i="3" s="1"/>
  <c r="G278" i="3"/>
  <c r="L278" i="3" s="1"/>
  <c r="G84" i="3"/>
  <c r="G294" i="3"/>
  <c r="L294" i="3" s="1"/>
  <c r="G58" i="3"/>
  <c r="G78" i="3"/>
  <c r="G198" i="3"/>
  <c r="L198" i="3" s="1"/>
  <c r="G230" i="3"/>
  <c r="L230" i="3" s="1"/>
  <c r="G269" i="3"/>
  <c r="L269" i="3" s="1"/>
  <c r="G221" i="3"/>
  <c r="L221" i="3" s="1"/>
  <c r="G46" i="3"/>
  <c r="L46" i="3" s="1"/>
  <c r="G321" i="3"/>
  <c r="L321" i="3" s="1"/>
  <c r="G51" i="3"/>
  <c r="L51" i="3" s="1"/>
  <c r="G244" i="3"/>
  <c r="L244" i="3" s="1"/>
  <c r="G286" i="3"/>
  <c r="G87" i="3"/>
  <c r="G311" i="3"/>
  <c r="G331" i="3"/>
  <c r="G98" i="3"/>
  <c r="G48" i="3"/>
  <c r="G165" i="3"/>
  <c r="G319" i="3"/>
  <c r="L319" i="3" s="1"/>
  <c r="G91" i="3"/>
  <c r="L91" i="3" s="1"/>
  <c r="G383" i="3"/>
  <c r="L383" i="3" s="1"/>
  <c r="G214" i="3"/>
  <c r="L214" i="3" s="1"/>
  <c r="G156" i="3"/>
  <c r="L156" i="3" s="1"/>
  <c r="G217" i="3"/>
  <c r="L217" i="3" s="1"/>
  <c r="G418" i="3"/>
  <c r="G252" i="3"/>
  <c r="G438" i="3"/>
  <c r="G260" i="3"/>
  <c r="G296" i="3"/>
  <c r="L296" i="3" s="1"/>
  <c r="G342" i="3"/>
  <c r="L342" i="3" s="1"/>
  <c r="G328" i="3"/>
  <c r="L328" i="3" s="1"/>
  <c r="G343" i="3"/>
  <c r="L343" i="3" s="1"/>
  <c r="G457" i="3"/>
  <c r="L457" i="3" s="1"/>
  <c r="G241" i="3"/>
  <c r="L241" i="3" s="1"/>
  <c r="G13" i="3"/>
  <c r="L13" i="3" s="1"/>
  <c r="G137" i="3"/>
  <c r="G163" i="3"/>
  <c r="L163" i="3" s="1"/>
  <c r="G62" i="3"/>
  <c r="G363" i="3"/>
  <c r="G142" i="3"/>
  <c r="L142" i="3" s="1"/>
  <c r="G365" i="3"/>
  <c r="L365" i="3" s="1"/>
  <c r="G213" i="3"/>
  <c r="G261" i="3"/>
  <c r="L261" i="3" s="1"/>
  <c r="G28" i="3"/>
  <c r="L28" i="3" s="1"/>
  <c r="G266" i="3"/>
  <c r="L266" i="3" s="1"/>
  <c r="G149" i="3"/>
  <c r="L149" i="3" s="1"/>
  <c r="G393" i="3"/>
  <c r="L393" i="3" s="1"/>
  <c r="G174" i="3"/>
  <c r="L174" i="3" s="1"/>
  <c r="G302" i="3"/>
  <c r="L302" i="3" s="1"/>
  <c r="G305" i="3"/>
  <c r="L305" i="3" s="1"/>
  <c r="G52" i="3"/>
  <c r="L52" i="3" s="1"/>
  <c r="G69" i="3"/>
  <c r="G128" i="3"/>
  <c r="G188" i="3"/>
  <c r="L188" i="3" s="1"/>
  <c r="G133" i="3"/>
  <c r="L133" i="3" s="1"/>
  <c r="G426" i="3"/>
  <c r="G387" i="3"/>
  <c r="L387" i="3" s="1"/>
  <c r="G487" i="3"/>
  <c r="G304" i="3"/>
  <c r="L304" i="3" s="1"/>
  <c r="G459" i="3"/>
  <c r="L459" i="3" s="1"/>
  <c r="G318" i="3"/>
  <c r="L318" i="3" s="1"/>
  <c r="G355" i="3"/>
  <c r="L355" i="3" s="1"/>
  <c r="G484" i="3"/>
  <c r="L484" i="3" s="1"/>
  <c r="G332" i="3"/>
  <c r="G439" i="3"/>
  <c r="L439" i="3" s="1"/>
  <c r="G67" i="3"/>
  <c r="L67" i="3" s="1"/>
  <c r="G277" i="3"/>
  <c r="L277" i="3" s="1"/>
  <c r="G76" i="3"/>
  <c r="G391" i="3"/>
  <c r="L391" i="3" s="1"/>
  <c r="G460" i="3"/>
  <c r="L460" i="3" s="1"/>
  <c r="G359" i="3"/>
  <c r="L359" i="3" s="1"/>
  <c r="G160" i="3"/>
  <c r="L160" i="3" s="1"/>
  <c r="G255" i="3"/>
  <c r="G425" i="3"/>
  <c r="L425" i="3" s="1"/>
  <c r="G208" i="3"/>
  <c r="L208" i="3" s="1"/>
  <c r="G235" i="3"/>
  <c r="L235" i="3" s="1"/>
  <c r="G298" i="3"/>
  <c r="L298" i="3" s="1"/>
  <c r="G190" i="3"/>
  <c r="L190" i="3" s="1"/>
  <c r="G249" i="3"/>
  <c r="L249" i="3" s="1"/>
  <c r="G315" i="3"/>
  <c r="G154" i="3"/>
  <c r="L154" i="3" s="1"/>
  <c r="G381" i="3"/>
  <c r="L381" i="3" s="1"/>
  <c r="G345" i="3"/>
  <c r="G452" i="3"/>
  <c r="L452" i="3" s="1"/>
  <c r="G447" i="3"/>
  <c r="L447" i="3" s="1"/>
  <c r="G395" i="3"/>
  <c r="L395" i="3" s="1"/>
  <c r="G56" i="3"/>
  <c r="L56" i="3" s="1"/>
  <c r="G194" i="3"/>
  <c r="L194" i="3" s="1"/>
  <c r="G24" i="3"/>
  <c r="L24" i="3" s="1"/>
  <c r="G210" i="3"/>
  <c r="L210" i="3" s="1"/>
  <c r="G432" i="3"/>
  <c r="L432" i="3" s="1"/>
  <c r="G82" i="3"/>
  <c r="L82" i="3" s="1"/>
  <c r="G396" i="3"/>
  <c r="L396" i="3" s="1"/>
  <c r="G191" i="3"/>
  <c r="L191" i="3" s="1"/>
  <c r="G44" i="3"/>
  <c r="L44" i="3" s="1"/>
  <c r="G138" i="3"/>
  <c r="L138" i="3" s="1"/>
  <c r="G99" i="3"/>
  <c r="L99" i="3" s="1"/>
  <c r="G449" i="3"/>
  <c r="L449" i="3" s="1"/>
  <c r="G147" i="3"/>
  <c r="L147" i="3" s="1"/>
  <c r="G203" i="3"/>
  <c r="L203" i="3" s="1"/>
  <c r="G450" i="3"/>
  <c r="L450" i="3" s="1"/>
  <c r="G290" i="3"/>
  <c r="L290" i="3" s="1"/>
  <c r="G358" i="3"/>
  <c r="L358" i="3" s="1"/>
  <c r="G170" i="3"/>
  <c r="L170" i="3" s="1"/>
  <c r="G157" i="3"/>
  <c r="G205" i="3"/>
  <c r="L205" i="3" s="1"/>
  <c r="G60" i="3"/>
  <c r="L60" i="3" s="1"/>
  <c r="G494" i="3"/>
  <c r="G114" i="3"/>
  <c r="L114" i="3" s="1"/>
  <c r="G18" i="3"/>
  <c r="L18" i="3" s="1"/>
  <c r="G32" i="3"/>
  <c r="G39" i="3"/>
  <c r="L39" i="3" s="1"/>
  <c r="G115" i="3"/>
  <c r="L115" i="3" s="1"/>
  <c r="G112" i="3"/>
  <c r="L112" i="3" s="1"/>
  <c r="G176" i="3"/>
  <c r="L176" i="3" s="1"/>
  <c r="G232" i="3"/>
  <c r="L232" i="3" s="1"/>
  <c r="G327" i="3"/>
  <c r="L327" i="3" s="1"/>
  <c r="G377" i="3"/>
  <c r="L377" i="3" s="1"/>
  <c r="G435" i="3"/>
  <c r="L435" i="3" s="1"/>
  <c r="G245" i="3"/>
  <c r="L245" i="3" s="1"/>
  <c r="G171" i="3"/>
  <c r="L171" i="3" s="1"/>
  <c r="G65" i="3"/>
  <c r="G57" i="3"/>
  <c r="G254" i="3"/>
  <c r="G341" i="3"/>
  <c r="L341" i="3" s="1"/>
  <c r="G475" i="3"/>
  <c r="G493" i="3"/>
  <c r="L493" i="3" s="1"/>
  <c r="G496" i="3"/>
  <c r="L496" i="3" s="1"/>
  <c r="G291" i="3"/>
  <c r="G259" i="3"/>
  <c r="G287" i="3"/>
  <c r="L287" i="3" s="1"/>
  <c r="G29" i="3"/>
  <c r="L29" i="3" s="1"/>
  <c r="G270" i="3"/>
  <c r="L270" i="3" s="1"/>
  <c r="G312" i="3"/>
  <c r="L312" i="3" s="1"/>
  <c r="G120" i="3"/>
  <c r="L120" i="3" s="1"/>
  <c r="G81" i="3"/>
  <c r="L81" i="3" s="1"/>
  <c r="G231" i="3"/>
  <c r="G388" i="3"/>
  <c r="G433" i="3"/>
  <c r="G64" i="3"/>
  <c r="G86" i="3"/>
  <c r="L86" i="3" s="1"/>
  <c r="G453" i="3"/>
  <c r="L453" i="3" s="1"/>
  <c r="G366" i="3"/>
  <c r="L366" i="3" s="1"/>
  <c r="G161" i="3"/>
  <c r="L161" i="3" s="1"/>
  <c r="G242" i="3"/>
  <c r="L242" i="3" s="1"/>
  <c r="G400" i="3"/>
  <c r="L400" i="3" s="1"/>
  <c r="G467" i="3"/>
  <c r="L467" i="3" s="1"/>
  <c r="G240" i="3"/>
  <c r="L240" i="3" s="1"/>
  <c r="G107" i="3"/>
  <c r="L107" i="3" s="1"/>
  <c r="G97" i="3"/>
  <c r="L97" i="3" s="1"/>
  <c r="G92" i="3"/>
  <c r="L92" i="3" s="1"/>
  <c r="G182" i="3"/>
  <c r="L182" i="3" s="1"/>
  <c r="G151" i="3"/>
  <c r="L151" i="3" s="1"/>
  <c r="G175" i="3"/>
  <c r="L175" i="3" s="1"/>
  <c r="G399" i="3"/>
  <c r="L399" i="3" s="1"/>
  <c r="G480" i="3"/>
  <c r="L480" i="3" s="1"/>
  <c r="G101" i="3"/>
  <c r="L101" i="3" s="1"/>
  <c r="G20" i="3"/>
  <c r="L20" i="3" s="1"/>
  <c r="G43" i="3"/>
  <c r="L43" i="3" s="1"/>
  <c r="G471" i="3"/>
  <c r="L471" i="3" s="1"/>
  <c r="G323" i="3"/>
  <c r="L323" i="3" s="1"/>
  <c r="G415" i="3"/>
  <c r="L415" i="3" s="1"/>
  <c r="G148" i="3"/>
  <c r="L148" i="3" s="1"/>
  <c r="G474" i="3"/>
  <c r="L474" i="3" s="1"/>
  <c r="G272" i="3"/>
  <c r="L272" i="3" s="1"/>
  <c r="G30" i="3"/>
  <c r="L30" i="3" s="1"/>
  <c r="G375" i="3"/>
  <c r="L375" i="3" s="1"/>
  <c r="G207" i="3"/>
  <c r="L207" i="3" s="1"/>
  <c r="G168" i="3"/>
  <c r="L168" i="3" s="1"/>
  <c r="G224" i="3"/>
  <c r="G246" i="3"/>
  <c r="G325" i="3"/>
  <c r="L325" i="3" s="1"/>
  <c r="G427" i="3"/>
  <c r="L427" i="3" s="1"/>
  <c r="G202" i="3"/>
  <c r="L202" i="3" s="1"/>
  <c r="G424" i="3"/>
  <c r="L424" i="3" s="1"/>
  <c r="G390" i="3"/>
  <c r="G407" i="3"/>
  <c r="L407" i="3" s="1"/>
  <c r="G16" i="3"/>
  <c r="L16" i="3" s="1"/>
  <c r="G75" i="3"/>
  <c r="L75" i="3" s="1"/>
  <c r="G218" i="3"/>
  <c r="G268" i="3"/>
  <c r="G204" i="3"/>
  <c r="L204" i="3" s="1"/>
  <c r="G353" i="3"/>
  <c r="L353" i="3" s="1"/>
  <c r="G482" i="3"/>
  <c r="L482" i="3" s="1"/>
  <c r="G357" i="3"/>
  <c r="G410" i="3"/>
  <c r="L410" i="3" s="1"/>
  <c r="G403" i="3"/>
  <c r="L403" i="3" s="1"/>
  <c r="G488" i="3"/>
  <c r="L488" i="3" s="1"/>
  <c r="G451" i="3"/>
  <c r="L451" i="3" s="1"/>
  <c r="G100" i="3"/>
  <c r="L100" i="3" s="1"/>
  <c r="G322" i="3"/>
  <c r="L322" i="3" s="1"/>
  <c r="G495" i="3"/>
  <c r="L495" i="3" s="1"/>
  <c r="G55" i="3"/>
  <c r="L55" i="3" s="1"/>
  <c r="G456" i="3"/>
  <c r="L456" i="3" s="1"/>
  <c r="L438" i="3"/>
  <c r="L494" i="3"/>
  <c r="L483" i="3"/>
  <c r="L455" i="3"/>
  <c r="L464" i="3"/>
  <c r="L426" i="3"/>
  <c r="L398" i="3"/>
  <c r="L421" i="3"/>
  <c r="L443" i="3"/>
  <c r="L382" i="3"/>
  <c r="L368" i="3"/>
  <c r="L357" i="3"/>
  <c r="L329" i="3"/>
  <c r="L388" i="3"/>
  <c r="L374" i="3"/>
  <c r="L332" i="3"/>
  <c r="L487" i="3"/>
  <c r="L419" i="3"/>
  <c r="L436" i="3"/>
  <c r="L386" i="3"/>
  <c r="L372" i="3"/>
  <c r="L489" i="3"/>
  <c r="L361" i="3"/>
  <c r="L347" i="3"/>
  <c r="L486" i="3"/>
  <c r="L433" i="3"/>
  <c r="L379" i="3"/>
  <c r="L334" i="3"/>
  <c r="L313" i="3"/>
  <c r="L271" i="3"/>
  <c r="L257" i="3"/>
  <c r="L215" i="3"/>
  <c r="L173" i="3"/>
  <c r="L145" i="3"/>
  <c r="L260" i="3"/>
  <c r="L246" i="3"/>
  <c r="L218" i="3"/>
  <c r="L390" i="3"/>
  <c r="L291" i="3"/>
  <c r="L193" i="3"/>
  <c r="L165" i="3"/>
  <c r="L418" i="3"/>
  <c r="L252" i="3"/>
  <c r="L224" i="3"/>
  <c r="L404" i="3"/>
  <c r="L378" i="3"/>
  <c r="L311" i="3"/>
  <c r="L283" i="3"/>
  <c r="L255" i="3"/>
  <c r="L227" i="3"/>
  <c r="L213" i="3"/>
  <c r="L157" i="3"/>
  <c r="L289" i="3"/>
  <c r="L247" i="3"/>
  <c r="L219" i="3"/>
  <c r="L121" i="3"/>
  <c r="L79" i="3"/>
  <c r="L306" i="3"/>
  <c r="L292" i="3"/>
  <c r="L250" i="3"/>
  <c r="L222" i="3"/>
  <c r="L166" i="3"/>
  <c r="L110" i="3"/>
  <c r="L96" i="3"/>
  <c r="L411" i="3"/>
  <c r="L320" i="3"/>
  <c r="L309" i="3"/>
  <c r="L295" i="3"/>
  <c r="L281" i="3"/>
  <c r="L113" i="3"/>
  <c r="L276" i="3"/>
  <c r="L146" i="3"/>
  <c r="L136" i="3"/>
  <c r="L84" i="3"/>
  <c r="L63" i="3"/>
  <c r="L35" i="3"/>
  <c r="L268" i="3"/>
  <c r="L363" i="3"/>
  <c r="L69" i="3"/>
  <c r="L314" i="3"/>
  <c r="L262" i="3"/>
  <c r="L259" i="3"/>
  <c r="L158" i="3"/>
  <c r="L153" i="3"/>
  <c r="L58" i="3"/>
  <c r="L472" i="3"/>
  <c r="L254" i="3"/>
  <c r="L216" i="3"/>
  <c r="L126" i="3"/>
  <c r="L47" i="3"/>
  <c r="L33" i="3"/>
  <c r="B9" i="3"/>
  <c r="H7" i="3" s="1"/>
  <c r="L286" i="3"/>
  <c r="L200" i="3"/>
  <c r="L150" i="3"/>
  <c r="L87" i="3"/>
  <c r="L491" i="3"/>
  <c r="L256" i="3"/>
  <c r="L98" i="3"/>
  <c r="L78" i="3"/>
  <c r="L349" i="3"/>
  <c r="L128" i="3"/>
  <c r="L70" i="3"/>
  <c r="L14" i="3"/>
  <c r="L408" i="3"/>
  <c r="L369" i="3"/>
  <c r="L362" i="3"/>
  <c r="L181" i="3"/>
  <c r="L137" i="3"/>
  <c r="L83" i="3"/>
  <c r="L17" i="3"/>
  <c r="L475" i="3"/>
  <c r="L331" i="3"/>
  <c r="L315" i="3"/>
  <c r="L139" i="3"/>
  <c r="L109" i="3"/>
  <c r="L103" i="3"/>
  <c r="L172" i="3"/>
  <c r="L307" i="3"/>
  <c r="L26" i="3"/>
  <c r="L352" i="3"/>
  <c r="L186" i="3"/>
  <c r="L88" i="3"/>
  <c r="L167" i="3"/>
  <c r="L34" i="3"/>
  <c r="L231" i="3"/>
  <c r="L125" i="3"/>
  <c r="L345" i="3"/>
  <c r="L132" i="3"/>
  <c r="L64" i="3"/>
  <c r="L68" i="3"/>
  <c r="L65" i="3"/>
  <c r="L57" i="3"/>
  <c r="L364" i="3"/>
  <c r="L76" i="3"/>
  <c r="L62" i="3"/>
  <c r="L54" i="3"/>
  <c r="L32" i="3"/>
  <c r="L48" i="3"/>
  <c r="L40" i="3"/>
  <c r="G409" i="3"/>
  <c r="L409" i="3" s="1"/>
  <c r="G469" i="3"/>
  <c r="L469" i="3" s="1"/>
  <c r="G431" i="3"/>
  <c r="L431" i="3" s="1"/>
  <c r="G465" i="3"/>
  <c r="L465" i="3" s="1"/>
  <c r="G184" i="3"/>
  <c r="L184" i="3" s="1"/>
  <c r="G66" i="3"/>
  <c r="L66" i="3" s="1"/>
  <c r="G74" i="3"/>
  <c r="L74" i="3" s="1"/>
  <c r="G351" i="3"/>
  <c r="L351" i="3" s="1"/>
  <c r="G284" i="3"/>
  <c r="L284" i="3" s="1"/>
  <c r="G111" i="3"/>
  <c r="L111" i="3" s="1"/>
  <c r="G441" i="3"/>
  <c r="L441" i="3" s="1"/>
  <c r="G23" i="3"/>
  <c r="L23" i="3" s="1"/>
  <c r="G71" i="3"/>
  <c r="L71" i="3" s="1"/>
  <c r="G177" i="3"/>
  <c r="L177" i="3" s="1"/>
  <c r="G481" i="3"/>
  <c r="L481" i="3" s="1"/>
  <c r="G162" i="3"/>
  <c r="L162" i="3" s="1"/>
  <c r="G397" i="3"/>
  <c r="L397" i="3" s="1"/>
  <c r="G417" i="3"/>
  <c r="L417" i="3" s="1"/>
  <c r="G189" i="3"/>
  <c r="L189" i="3" s="1"/>
  <c r="G27" i="3"/>
  <c r="L27" i="3" s="1"/>
  <c r="G360" i="3"/>
  <c r="L360" i="3" s="1"/>
  <c r="G106" i="3"/>
  <c r="L106" i="3" s="1"/>
  <c r="G497" i="3"/>
  <c r="L497" i="3" s="1"/>
  <c r="G233" i="3"/>
  <c r="L233" i="3" s="1"/>
  <c r="G479" i="3"/>
  <c r="L479" i="3" s="1"/>
  <c r="G344" i="3"/>
  <c r="L344" i="3" s="1"/>
  <c r="G440" i="3"/>
  <c r="L440" i="3" s="1"/>
  <c r="G140" i="3"/>
  <c r="L140" i="3" s="1"/>
  <c r="G226" i="3"/>
  <c r="L226" i="3" s="1"/>
  <c r="G104" i="3"/>
  <c r="L104" i="3" s="1"/>
  <c r="G301" i="3"/>
  <c r="L301" i="3" s="1"/>
  <c r="G22" i="3"/>
  <c r="L22" i="3" s="1"/>
  <c r="G466" i="3"/>
  <c r="L466" i="3" s="1"/>
  <c r="G394" i="3"/>
  <c r="L394" i="3" s="1"/>
  <c r="G280" i="3"/>
  <c r="L280" i="3" s="1"/>
  <c r="F7" i="3"/>
  <c r="J12" i="3"/>
  <c r="L498" i="3" l="1"/>
  <c r="H3" i="3" s="1"/>
  <c r="K457" i="3" l="1"/>
  <c r="M457" i="3" s="1"/>
  <c r="N457" i="3" s="1"/>
  <c r="K462" i="3"/>
  <c r="M462" i="3" s="1"/>
  <c r="N462" i="3" s="1"/>
  <c r="K455" i="3"/>
  <c r="M455" i="3" s="1"/>
  <c r="N455" i="3" s="1"/>
  <c r="K442" i="3"/>
  <c r="M442" i="3" s="1"/>
  <c r="N442" i="3" s="1"/>
  <c r="K338" i="3"/>
  <c r="M338" i="3" s="1"/>
  <c r="N338" i="3" s="1"/>
  <c r="K472" i="3"/>
  <c r="M472" i="3" s="1"/>
  <c r="N472" i="3" s="1"/>
  <c r="K360" i="3"/>
  <c r="M360" i="3" s="1"/>
  <c r="N360" i="3" s="1"/>
  <c r="K206" i="3"/>
  <c r="M206" i="3" s="1"/>
  <c r="N206" i="3" s="1"/>
  <c r="K115" i="3"/>
  <c r="M115" i="3" s="1"/>
  <c r="N115" i="3" s="1"/>
  <c r="K429" i="3"/>
  <c r="M429" i="3" s="1"/>
  <c r="N429" i="3" s="1"/>
  <c r="K332" i="3"/>
  <c r="M332" i="3" s="1"/>
  <c r="N332" i="3" s="1"/>
  <c r="K311" i="3"/>
  <c r="M311" i="3" s="1"/>
  <c r="N311" i="3" s="1"/>
  <c r="K195" i="3"/>
  <c r="M195" i="3" s="1"/>
  <c r="N195" i="3" s="1"/>
  <c r="K171" i="3"/>
  <c r="M171" i="3" s="1"/>
  <c r="N171" i="3" s="1"/>
  <c r="K373" i="3"/>
  <c r="M373" i="3" s="1"/>
  <c r="N373" i="3" s="1"/>
  <c r="K297" i="3"/>
  <c r="M297" i="3" s="1"/>
  <c r="N297" i="3" s="1"/>
  <c r="K251" i="3"/>
  <c r="M251" i="3" s="1"/>
  <c r="N251" i="3" s="1"/>
  <c r="K192" i="3"/>
  <c r="M192" i="3" s="1"/>
  <c r="N192" i="3" s="1"/>
  <c r="K150" i="3"/>
  <c r="M150" i="3" s="1"/>
  <c r="N150" i="3" s="1"/>
  <c r="K345" i="3"/>
  <c r="M345" i="3" s="1"/>
  <c r="N345" i="3" s="1"/>
  <c r="K113" i="3"/>
  <c r="M113" i="3" s="1"/>
  <c r="N113" i="3" s="1"/>
  <c r="K61" i="3"/>
  <c r="M61" i="3" s="1"/>
  <c r="N61" i="3" s="1"/>
  <c r="K139" i="3"/>
  <c r="M139" i="3" s="1"/>
  <c r="N139" i="3" s="1"/>
  <c r="K109" i="3"/>
  <c r="M109" i="3" s="1"/>
  <c r="N109" i="3" s="1"/>
  <c r="K33" i="3"/>
  <c r="M33" i="3" s="1"/>
  <c r="N33" i="3" s="1"/>
  <c r="K199" i="3"/>
  <c r="M199" i="3" s="1"/>
  <c r="N199" i="3" s="1"/>
  <c r="K19" i="3"/>
  <c r="M19" i="3" s="1"/>
  <c r="N19" i="3" s="1"/>
  <c r="K134" i="3"/>
  <c r="M134" i="3" s="1"/>
  <c r="N134" i="3" s="1"/>
  <c r="K377" i="3"/>
  <c r="M377" i="3" s="1"/>
  <c r="N377" i="3" s="1"/>
  <c r="K237" i="3"/>
  <c r="M237" i="3" s="1"/>
  <c r="N237" i="3" s="1"/>
  <c r="H2" i="3"/>
  <c r="K220" i="3"/>
  <c r="M220" i="3" s="1"/>
  <c r="N220" i="3" s="1"/>
  <c r="K88" i="3"/>
  <c r="M88" i="3" s="1"/>
  <c r="N88" i="3" s="1"/>
  <c r="K167" i="3"/>
  <c r="M167" i="3" s="1"/>
  <c r="N167" i="3" s="1"/>
  <c r="K217" i="3"/>
  <c r="M217" i="3" s="1"/>
  <c r="N217" i="3" s="1"/>
  <c r="K364" i="3"/>
  <c r="M364" i="3" s="1"/>
  <c r="N364" i="3" s="1"/>
  <c r="K293" i="3"/>
  <c r="M293" i="3" s="1"/>
  <c r="N293" i="3" s="1"/>
  <c r="K51" i="3"/>
  <c r="M51" i="3" s="1"/>
  <c r="N51" i="3" s="1"/>
  <c r="K29" i="3"/>
  <c r="M29" i="3" s="1"/>
  <c r="N29" i="3" s="1"/>
  <c r="K431" i="3"/>
  <c r="M431" i="3" s="1"/>
  <c r="N431" i="3" s="1"/>
  <c r="K43" i="3"/>
  <c r="M43" i="3" s="1"/>
  <c r="N43" i="3" s="1"/>
  <c r="K100" i="3"/>
  <c r="M100" i="3" s="1"/>
  <c r="N100" i="3" s="1"/>
  <c r="K116" i="3"/>
  <c r="M116" i="3" s="1"/>
  <c r="N116" i="3" s="1"/>
  <c r="K159" i="3"/>
  <c r="M159" i="3" s="1"/>
  <c r="N159" i="3" s="1"/>
  <c r="K489" i="3"/>
  <c r="M489" i="3" s="1"/>
  <c r="N489" i="3" s="1"/>
  <c r="K111" i="3"/>
  <c r="M111" i="3" s="1"/>
  <c r="N111" i="3" s="1"/>
  <c r="K324" i="3"/>
  <c r="M324" i="3" s="1"/>
  <c r="N324" i="3" s="1"/>
  <c r="K35" i="3"/>
  <c r="M35" i="3" s="1"/>
  <c r="N35" i="3" s="1"/>
  <c r="K266" i="3"/>
  <c r="M266" i="3" s="1"/>
  <c r="N266" i="3" s="1"/>
  <c r="K452" i="3"/>
  <c r="M452" i="3" s="1"/>
  <c r="N452" i="3" s="1"/>
  <c r="K252" i="3"/>
  <c r="M252" i="3" s="1"/>
  <c r="N252" i="3" s="1"/>
  <c r="K264" i="3"/>
  <c r="M264" i="3" s="1"/>
  <c r="N264" i="3" s="1"/>
  <c r="K155" i="3"/>
  <c r="M155" i="3" s="1"/>
  <c r="N155" i="3" s="1"/>
  <c r="K265" i="3"/>
  <c r="M265" i="3" s="1"/>
  <c r="N265" i="3" s="1"/>
  <c r="K270" i="3"/>
  <c r="M270" i="3" s="1"/>
  <c r="N270" i="3" s="1"/>
  <c r="K467" i="3"/>
  <c r="M467" i="3" s="1"/>
  <c r="N467" i="3" s="1"/>
  <c r="K274" i="3"/>
  <c r="M274" i="3" s="1"/>
  <c r="N274" i="3" s="1"/>
  <c r="K153" i="3"/>
  <c r="M153" i="3" s="1"/>
  <c r="N153" i="3" s="1"/>
  <c r="K330" i="3"/>
  <c r="M330" i="3" s="1"/>
  <c r="N330" i="3" s="1"/>
  <c r="K55" i="3"/>
  <c r="M55" i="3" s="1"/>
  <c r="N55" i="3" s="1"/>
  <c r="K416" i="3"/>
  <c r="M416" i="3" s="1"/>
  <c r="N416" i="3" s="1"/>
  <c r="K143" i="3"/>
  <c r="M143" i="3" s="1"/>
  <c r="N143" i="3" s="1"/>
  <c r="K296" i="3"/>
  <c r="M296" i="3" s="1"/>
  <c r="N296" i="3" s="1"/>
  <c r="K494" i="3"/>
  <c r="M494" i="3" s="1"/>
  <c r="N494" i="3" s="1"/>
  <c r="K291" i="3"/>
  <c r="M291" i="3" s="1"/>
  <c r="N291" i="3" s="1"/>
  <c r="K163" i="3"/>
  <c r="M163" i="3" s="1"/>
  <c r="N163" i="3" s="1"/>
  <c r="K336" i="3"/>
  <c r="M336" i="3" s="1"/>
  <c r="N336" i="3" s="1"/>
  <c r="K208" i="3"/>
  <c r="M208" i="3" s="1"/>
  <c r="N208" i="3" s="1"/>
  <c r="K314" i="3"/>
  <c r="M314" i="3" s="1"/>
  <c r="N314" i="3" s="1"/>
  <c r="K363" i="3"/>
  <c r="M363" i="3" s="1"/>
  <c r="N363" i="3" s="1"/>
  <c r="K497" i="3"/>
  <c r="M497" i="3" s="1"/>
  <c r="N497" i="3" s="1"/>
  <c r="K260" i="3"/>
  <c r="M260" i="3" s="1"/>
  <c r="N260" i="3" s="1"/>
  <c r="K477" i="3"/>
  <c r="M477" i="3" s="1"/>
  <c r="N477" i="3" s="1"/>
  <c r="K384" i="3"/>
  <c r="M384" i="3" s="1"/>
  <c r="N384" i="3" s="1"/>
  <c r="K53" i="3"/>
  <c r="M53" i="3" s="1"/>
  <c r="N53" i="3" s="1"/>
  <c r="K104" i="3"/>
  <c r="M104" i="3" s="1"/>
  <c r="N104" i="3" s="1"/>
  <c r="K344" i="3"/>
  <c r="M344" i="3" s="1"/>
  <c r="N344" i="3" s="1"/>
  <c r="K405" i="3"/>
  <c r="M405" i="3" s="1"/>
  <c r="N405" i="3" s="1"/>
  <c r="K15" i="3"/>
  <c r="M15" i="3" s="1"/>
  <c r="N15" i="3" s="1"/>
  <c r="K81" i="3"/>
  <c r="M81" i="3" s="1"/>
  <c r="N81" i="3" s="1"/>
  <c r="K72" i="3"/>
  <c r="M72" i="3" s="1"/>
  <c r="N72" i="3" s="1"/>
  <c r="K76" i="3"/>
  <c r="M76" i="3" s="1"/>
  <c r="N76" i="3" s="1"/>
  <c r="K352" i="3"/>
  <c r="M352" i="3" s="1"/>
  <c r="N352" i="3" s="1"/>
  <c r="K304" i="3"/>
  <c r="M304" i="3" s="1"/>
  <c r="N304" i="3" s="1"/>
  <c r="K103" i="3"/>
  <c r="M103" i="3" s="1"/>
  <c r="N103" i="3" s="1"/>
  <c r="K256" i="3"/>
  <c r="M256" i="3" s="1"/>
  <c r="N256" i="3" s="1"/>
  <c r="K288" i="3"/>
  <c r="M288" i="3" s="1"/>
  <c r="N288" i="3" s="1"/>
  <c r="K170" i="3"/>
  <c r="M170" i="3" s="1"/>
  <c r="N170" i="3" s="1"/>
  <c r="K38" i="3"/>
  <c r="M38" i="3" s="1"/>
  <c r="N38" i="3" s="1"/>
  <c r="K119" i="3"/>
  <c r="M119" i="3" s="1"/>
  <c r="N119" i="3" s="1"/>
  <c r="K41" i="3"/>
  <c r="M41" i="3" s="1"/>
  <c r="N41" i="3" s="1"/>
  <c r="K164" i="3"/>
  <c r="M164" i="3" s="1"/>
  <c r="N164" i="3" s="1"/>
  <c r="K348" i="3"/>
  <c r="M348" i="3" s="1"/>
  <c r="N348" i="3" s="1"/>
  <c r="K124" i="3"/>
  <c r="M124" i="3" s="1"/>
  <c r="N124" i="3" s="1"/>
  <c r="K50" i="3"/>
  <c r="M50" i="3" s="1"/>
  <c r="N50" i="3" s="1"/>
  <c r="K263" i="3"/>
  <c r="M263" i="3" s="1"/>
  <c r="N263" i="3" s="1"/>
  <c r="K353" i="3"/>
  <c r="M353" i="3" s="1"/>
  <c r="N353" i="3" s="1"/>
  <c r="K216" i="3"/>
  <c r="M216" i="3" s="1"/>
  <c r="N216" i="3" s="1"/>
  <c r="K174" i="3"/>
  <c r="M174" i="3" s="1"/>
  <c r="N174" i="3" s="1"/>
  <c r="K430" i="3"/>
  <c r="M430" i="3" s="1"/>
  <c r="N430" i="3" s="1"/>
  <c r="K249" i="3"/>
  <c r="M249" i="3" s="1"/>
  <c r="N249" i="3" s="1"/>
  <c r="K481" i="3"/>
  <c r="M481" i="3" s="1"/>
  <c r="N481" i="3" s="1"/>
  <c r="K482" i="3"/>
  <c r="M482" i="3" s="1"/>
  <c r="N482" i="3" s="1"/>
  <c r="K97" i="3"/>
  <c r="M97" i="3" s="1"/>
  <c r="N97" i="3" s="1"/>
  <c r="K372" i="3"/>
  <c r="M372" i="3" s="1"/>
  <c r="N372" i="3" s="1"/>
  <c r="K436" i="3"/>
  <c r="M436" i="3" s="1"/>
  <c r="N436" i="3" s="1"/>
  <c r="K409" i="3"/>
  <c r="M409" i="3" s="1"/>
  <c r="N409" i="3" s="1"/>
  <c r="K376" i="3"/>
  <c r="M376" i="3" s="1"/>
  <c r="N376" i="3" s="1"/>
  <c r="K466" i="3"/>
  <c r="M466" i="3" s="1"/>
  <c r="N466" i="3" s="1"/>
  <c r="K20" i="3"/>
  <c r="M20" i="3" s="1"/>
  <c r="N20" i="3" s="1"/>
  <c r="K175" i="3"/>
  <c r="M175" i="3" s="1"/>
  <c r="N175" i="3" s="1"/>
  <c r="K70" i="3"/>
  <c r="M70" i="3" s="1"/>
  <c r="N70" i="3" s="1"/>
  <c r="K181" i="3"/>
  <c r="M181" i="3" s="1"/>
  <c r="N181" i="3" s="1"/>
  <c r="K17" i="3"/>
  <c r="M17" i="3" s="1"/>
  <c r="N17" i="3" s="1"/>
  <c r="K369" i="3"/>
  <c r="M369" i="3" s="1"/>
  <c r="N369" i="3" s="1"/>
  <c r="K189" i="3"/>
  <c r="M189" i="3" s="1"/>
  <c r="N189" i="3" s="1"/>
  <c r="K205" i="3"/>
  <c r="M205" i="3" s="1"/>
  <c r="N205" i="3" s="1"/>
  <c r="K313" i="3"/>
  <c r="M313" i="3" s="1"/>
  <c r="N313" i="3" s="1"/>
  <c r="K110" i="3"/>
  <c r="M110" i="3" s="1"/>
  <c r="N110" i="3" s="1"/>
  <c r="K277" i="3"/>
  <c r="M277" i="3" s="1"/>
  <c r="N277" i="3" s="1"/>
  <c r="K42" i="3"/>
  <c r="M42" i="3" s="1"/>
  <c r="N42" i="3" s="1"/>
  <c r="K209" i="3"/>
  <c r="M209" i="3" s="1"/>
  <c r="N209" i="3" s="1"/>
  <c r="K218" i="3"/>
  <c r="M218" i="3" s="1"/>
  <c r="N218" i="3" s="1"/>
  <c r="K361" i="3"/>
  <c r="M361" i="3" s="1"/>
  <c r="N361" i="3" s="1"/>
  <c r="K299" i="3"/>
  <c r="M299" i="3" s="1"/>
  <c r="N299" i="3" s="1"/>
  <c r="K94" i="3"/>
  <c r="M94" i="3" s="1"/>
  <c r="N94" i="3" s="1"/>
  <c r="K358" i="3"/>
  <c r="M358" i="3" s="1"/>
  <c r="N358" i="3" s="1"/>
  <c r="K316" i="3"/>
  <c r="M316" i="3" s="1"/>
  <c r="N316" i="3" s="1"/>
  <c r="K366" i="3"/>
  <c r="M366" i="3" s="1"/>
  <c r="N366" i="3" s="1"/>
  <c r="K383" i="3"/>
  <c r="M383" i="3" s="1"/>
  <c r="N383" i="3" s="1"/>
  <c r="K340" i="3"/>
  <c r="M340" i="3" s="1"/>
  <c r="N340" i="3" s="1"/>
  <c r="K190" i="3"/>
  <c r="M190" i="3" s="1"/>
  <c r="N190" i="3" s="1"/>
  <c r="K387" i="3"/>
  <c r="M387" i="3" s="1"/>
  <c r="N387" i="3" s="1"/>
  <c r="K230" i="3"/>
  <c r="M230" i="3" s="1"/>
  <c r="N230" i="3" s="1"/>
  <c r="K434" i="3"/>
  <c r="M434" i="3" s="1"/>
  <c r="N434" i="3" s="1"/>
  <c r="K257" i="3"/>
  <c r="M257" i="3" s="1"/>
  <c r="N257" i="3" s="1"/>
  <c r="K282" i="3"/>
  <c r="M282" i="3" s="1"/>
  <c r="N282" i="3" s="1"/>
  <c r="K168" i="3"/>
  <c r="M168" i="3" s="1"/>
  <c r="N168" i="3" s="1"/>
  <c r="K169" i="3"/>
  <c r="M169" i="3" s="1"/>
  <c r="N169" i="3" s="1"/>
  <c r="K224" i="3"/>
  <c r="M224" i="3" s="1"/>
  <c r="N224" i="3" s="1"/>
  <c r="K268" i="3"/>
  <c r="M268" i="3" s="1"/>
  <c r="N268" i="3" s="1"/>
  <c r="K26" i="3"/>
  <c r="M26" i="3" s="1"/>
  <c r="N26" i="3" s="1"/>
  <c r="K127" i="3"/>
  <c r="M127" i="3" s="1"/>
  <c r="N127" i="3" s="1"/>
  <c r="K191" i="3"/>
  <c r="M191" i="3" s="1"/>
  <c r="N191" i="3" s="1"/>
  <c r="K125" i="3"/>
  <c r="M125" i="3" s="1"/>
  <c r="N125" i="3" s="1"/>
  <c r="K99" i="3"/>
  <c r="M99" i="3" s="1"/>
  <c r="N99" i="3" s="1"/>
  <c r="K234" i="3"/>
  <c r="M234" i="3" s="1"/>
  <c r="N234" i="3" s="1"/>
  <c r="K28" i="3"/>
  <c r="M28" i="3" s="1"/>
  <c r="N28" i="3" s="1"/>
  <c r="K419" i="3"/>
  <c r="M419" i="3" s="1"/>
  <c r="N419" i="3" s="1"/>
  <c r="K133" i="3"/>
  <c r="M133" i="3" s="1"/>
  <c r="N133" i="3" s="1"/>
  <c r="K140" i="3"/>
  <c r="M140" i="3" s="1"/>
  <c r="N140" i="3" s="1"/>
  <c r="K312" i="3"/>
  <c r="M312" i="3" s="1"/>
  <c r="N312" i="3" s="1"/>
  <c r="K386" i="3"/>
  <c r="M386" i="3" s="1"/>
  <c r="N386" i="3" s="1"/>
  <c r="K355" i="3"/>
  <c r="M355" i="3" s="1"/>
  <c r="N355" i="3" s="1"/>
  <c r="K137" i="3"/>
  <c r="M137" i="3" s="1"/>
  <c r="N137" i="3" s="1"/>
  <c r="K91" i="3"/>
  <c r="M91" i="3" s="1"/>
  <c r="N91" i="3" s="1"/>
  <c r="K226" i="3"/>
  <c r="M226" i="3" s="1"/>
  <c r="N226" i="3" s="1"/>
  <c r="K371" i="3"/>
  <c r="M371" i="3" s="1"/>
  <c r="N371" i="3" s="1"/>
  <c r="K84" i="3"/>
  <c r="M84" i="3" s="1"/>
  <c r="N84" i="3" s="1"/>
  <c r="K283" i="3"/>
  <c r="M283" i="3" s="1"/>
  <c r="N283" i="3" s="1"/>
  <c r="K362" i="3"/>
  <c r="M362" i="3" s="1"/>
  <c r="N362" i="3" s="1"/>
  <c r="K397" i="3"/>
  <c r="M397" i="3" s="1"/>
  <c r="N397" i="3" s="1"/>
  <c r="K254" i="3"/>
  <c r="M254" i="3" s="1"/>
  <c r="N254" i="3" s="1"/>
  <c r="K370" i="3"/>
  <c r="M370" i="3" s="1"/>
  <c r="N370" i="3" s="1"/>
  <c r="K66" i="3"/>
  <c r="M66" i="3" s="1"/>
  <c r="N66" i="3" s="1"/>
  <c r="K331" i="3"/>
  <c r="M331" i="3" s="1"/>
  <c r="N331" i="3" s="1"/>
  <c r="K335" i="3"/>
  <c r="M335" i="3" s="1"/>
  <c r="N335" i="3" s="1"/>
  <c r="K179" i="3"/>
  <c r="M179" i="3" s="1"/>
  <c r="N179" i="3" s="1"/>
  <c r="K48" i="3"/>
  <c r="M48" i="3" s="1"/>
  <c r="N48" i="3" s="1"/>
  <c r="K231" i="3"/>
  <c r="M231" i="3" s="1"/>
  <c r="N231" i="3" s="1"/>
  <c r="K239" i="3"/>
  <c r="M239" i="3" s="1"/>
  <c r="N239" i="3" s="1"/>
  <c r="K157" i="3"/>
  <c r="M157" i="3" s="1"/>
  <c r="N157" i="3" s="1"/>
  <c r="K228" i="3"/>
  <c r="M228" i="3" s="1"/>
  <c r="N228" i="3" s="1"/>
  <c r="K307" i="3"/>
  <c r="M307" i="3" s="1"/>
  <c r="N307" i="3" s="1"/>
  <c r="K86" i="3"/>
  <c r="M86" i="3" s="1"/>
  <c r="N86" i="3" s="1"/>
  <c r="K325" i="3"/>
  <c r="M325" i="3" s="1"/>
  <c r="N325" i="3" s="1"/>
  <c r="K298" i="3"/>
  <c r="M298" i="3" s="1"/>
  <c r="N298" i="3" s="1"/>
  <c r="K391" i="3"/>
  <c r="M391" i="3" s="1"/>
  <c r="N391" i="3" s="1"/>
  <c r="K280" i="3"/>
  <c r="M280" i="3" s="1"/>
  <c r="N280" i="3" s="1"/>
  <c r="K446" i="3"/>
  <c r="M446" i="3" s="1"/>
  <c r="N446" i="3" s="1"/>
  <c r="K49" i="3"/>
  <c r="M49" i="3" s="1"/>
  <c r="N49" i="3" s="1"/>
  <c r="K290" i="3"/>
  <c r="M290" i="3" s="1"/>
  <c r="N290" i="3" s="1"/>
  <c r="K54" i="3"/>
  <c r="M54" i="3" s="1"/>
  <c r="N54" i="3" s="1"/>
  <c r="K475" i="3"/>
  <c r="M475" i="3" s="1"/>
  <c r="N475" i="3" s="1"/>
  <c r="K483" i="3"/>
  <c r="M483" i="3" s="1"/>
  <c r="N483" i="3" s="1"/>
  <c r="K178" i="3"/>
  <c r="M178" i="3" s="1"/>
  <c r="N178" i="3" s="1"/>
  <c r="K60" i="3"/>
  <c r="M60" i="3" s="1"/>
  <c r="N60" i="3" s="1"/>
  <c r="K67" i="3"/>
  <c r="M67" i="3" s="1"/>
  <c r="N67" i="3" s="1"/>
  <c r="K368" i="3"/>
  <c r="M368" i="3" s="1"/>
  <c r="N368" i="3" s="1"/>
  <c r="K406" i="3"/>
  <c r="M406" i="3" s="1"/>
  <c r="N406" i="3" s="1"/>
  <c r="K149" i="3"/>
  <c r="M149" i="3" s="1"/>
  <c r="N149" i="3" s="1"/>
  <c r="K302" i="3"/>
  <c r="M302" i="3" s="1"/>
  <c r="N302" i="3" s="1"/>
  <c r="K16" i="3"/>
  <c r="M16" i="3" s="1"/>
  <c r="N16" i="3" s="1"/>
  <c r="K101" i="3"/>
  <c r="M101" i="3" s="1"/>
  <c r="N101" i="3" s="1"/>
  <c r="K339" i="3"/>
  <c r="M339" i="3" s="1"/>
  <c r="N339" i="3" s="1"/>
  <c r="K238" i="3"/>
  <c r="M238" i="3" s="1"/>
  <c r="N238" i="3" s="1"/>
  <c r="K424" i="3"/>
  <c r="M424" i="3" s="1"/>
  <c r="N424" i="3" s="1"/>
  <c r="K389" i="3"/>
  <c r="M389" i="3" s="1"/>
  <c r="N389" i="3" s="1"/>
  <c r="K404" i="3"/>
  <c r="M404" i="3" s="1"/>
  <c r="N404" i="3" s="1"/>
  <c r="K341" i="3"/>
  <c r="M341" i="3" s="1"/>
  <c r="N341" i="3" s="1"/>
  <c r="K64" i="3"/>
  <c r="M64" i="3" s="1"/>
  <c r="N64" i="3" s="1"/>
  <c r="K381" i="3"/>
  <c r="M381" i="3" s="1"/>
  <c r="N381" i="3" s="1"/>
  <c r="K342" i="3"/>
  <c r="M342" i="3" s="1"/>
  <c r="N342" i="3" s="1"/>
  <c r="K160" i="3"/>
  <c r="M160" i="3" s="1"/>
  <c r="N160" i="3" s="1"/>
  <c r="K471" i="3"/>
  <c r="M471" i="3" s="1"/>
  <c r="N471" i="3" s="1"/>
  <c r="K232" i="3"/>
  <c r="M232" i="3" s="1"/>
  <c r="N232" i="3" s="1"/>
  <c r="K289" i="3"/>
  <c r="M289" i="3" s="1"/>
  <c r="N289" i="3" s="1"/>
  <c r="K187" i="3"/>
  <c r="M187" i="3" s="1"/>
  <c r="N187" i="3" s="1"/>
  <c r="K246" i="3"/>
  <c r="M246" i="3" s="1"/>
  <c r="N246" i="3" s="1"/>
  <c r="K151" i="3"/>
  <c r="M151" i="3" s="1"/>
  <c r="N151" i="3" s="1"/>
  <c r="K323" i="3"/>
  <c r="M323" i="3" s="1"/>
  <c r="N323" i="3" s="1"/>
  <c r="K379" i="3"/>
  <c r="M379" i="3" s="1"/>
  <c r="N379" i="3" s="1"/>
  <c r="K474" i="3"/>
  <c r="M474" i="3" s="1"/>
  <c r="N474" i="3" s="1"/>
  <c r="K78" i="3"/>
  <c r="M78" i="3" s="1"/>
  <c r="N78" i="3" s="1"/>
  <c r="K57" i="3"/>
  <c r="M57" i="3" s="1"/>
  <c r="N57" i="3" s="1"/>
  <c r="K14" i="3"/>
  <c r="M14" i="3" s="1"/>
  <c r="N14" i="3" s="1"/>
  <c r="K318" i="3"/>
  <c r="M318" i="3" s="1"/>
  <c r="N318" i="3" s="1"/>
  <c r="K403" i="3"/>
  <c r="M403" i="3" s="1"/>
  <c r="N403" i="3" s="1"/>
  <c r="K39" i="3"/>
  <c r="M39" i="3" s="1"/>
  <c r="N39" i="3" s="1"/>
  <c r="K183" i="3"/>
  <c r="M183" i="3" s="1"/>
  <c r="N183" i="3" s="1"/>
  <c r="K21" i="3"/>
  <c r="M21" i="3" s="1"/>
  <c r="N21" i="3" s="1"/>
  <c r="K422" i="3"/>
  <c r="M422" i="3" s="1"/>
  <c r="N422" i="3" s="1"/>
  <c r="K244" i="3"/>
  <c r="M244" i="3" s="1"/>
  <c r="N244" i="3" s="1"/>
  <c r="K80" i="3"/>
  <c r="M80" i="3" s="1"/>
  <c r="N80" i="3" s="1"/>
  <c r="K306" i="3"/>
  <c r="M306" i="3" s="1"/>
  <c r="N306" i="3" s="1"/>
  <c r="K321" i="3"/>
  <c r="M321" i="3" s="1"/>
  <c r="N321" i="3" s="1"/>
  <c r="K27" i="3"/>
  <c r="M27" i="3" s="1"/>
  <c r="N27" i="3" s="1"/>
  <c r="K108" i="3"/>
  <c r="M108" i="3" s="1"/>
  <c r="N108" i="3" s="1"/>
  <c r="K365" i="3"/>
  <c r="M365" i="3" s="1"/>
  <c r="N365" i="3" s="1"/>
  <c r="K448" i="3"/>
  <c r="M448" i="3" s="1"/>
  <c r="N448" i="3" s="1"/>
  <c r="K105" i="3"/>
  <c r="M105" i="3" s="1"/>
  <c r="N105" i="3" s="1"/>
  <c r="K425" i="3"/>
  <c r="M425" i="3" s="1"/>
  <c r="N425" i="3" s="1"/>
  <c r="K135" i="3"/>
  <c r="M135" i="3" s="1"/>
  <c r="N135" i="3" s="1"/>
  <c r="K367" i="3"/>
  <c r="M367" i="3" s="1"/>
  <c r="N367" i="3" s="1"/>
  <c r="K75" i="3"/>
  <c r="M75" i="3" s="1"/>
  <c r="N75" i="3" s="1"/>
  <c r="K196" i="3"/>
  <c r="M196" i="3" s="1"/>
  <c r="N196" i="3" s="1"/>
  <c r="K385" i="3"/>
  <c r="M385" i="3" s="1"/>
  <c r="N385" i="3" s="1"/>
  <c r="K165" i="3"/>
  <c r="M165" i="3" s="1"/>
  <c r="N165" i="3" s="1"/>
  <c r="K349" i="3"/>
  <c r="M349" i="3" s="1"/>
  <c r="N349" i="3" s="1"/>
  <c r="K176" i="3"/>
  <c r="M176" i="3" s="1"/>
  <c r="N176" i="3" s="1"/>
  <c r="K485" i="3"/>
  <c r="M485" i="3" s="1"/>
  <c r="N485" i="3" s="1"/>
  <c r="K441" i="3"/>
  <c r="M441" i="3" s="1"/>
  <c r="N441" i="3" s="1"/>
  <c r="K394" i="3"/>
  <c r="M394" i="3" s="1"/>
  <c r="N394" i="3" s="1"/>
  <c r="K487" i="3"/>
  <c r="M487" i="3" s="1"/>
  <c r="N487" i="3" s="1"/>
  <c r="K327" i="3"/>
  <c r="M327" i="3" s="1"/>
  <c r="N327" i="3" s="1"/>
  <c r="K351" i="3"/>
  <c r="M351" i="3" s="1"/>
  <c r="N351" i="3" s="1"/>
  <c r="K400" i="3"/>
  <c r="M400" i="3" s="1"/>
  <c r="N400" i="3" s="1"/>
  <c r="K490" i="3"/>
  <c r="M490" i="3" s="1"/>
  <c r="N490" i="3" s="1"/>
  <c r="K130" i="3"/>
  <c r="M130" i="3" s="1"/>
  <c r="N130" i="3" s="1"/>
  <c r="K92" i="3"/>
  <c r="M92" i="3" s="1"/>
  <c r="N92" i="3" s="1"/>
  <c r="K47" i="3"/>
  <c r="M47" i="3" s="1"/>
  <c r="N47" i="3" s="1"/>
  <c r="K328" i="3"/>
  <c r="M328" i="3" s="1"/>
  <c r="N328" i="3" s="1"/>
  <c r="K106" i="3"/>
  <c r="M106" i="3" s="1"/>
  <c r="N106" i="3" s="1"/>
  <c r="K79" i="3"/>
  <c r="M79" i="3" s="1"/>
  <c r="N79" i="3" s="1"/>
  <c r="K32" i="3"/>
  <c r="M32" i="3" s="1"/>
  <c r="N32" i="3" s="1"/>
  <c r="K281" i="3"/>
  <c r="M281" i="3" s="1"/>
  <c r="N281" i="3" s="1"/>
  <c r="K382" i="3"/>
  <c r="M382" i="3" s="1"/>
  <c r="N382" i="3" s="1"/>
  <c r="K310" i="3"/>
  <c r="M310" i="3" s="1"/>
  <c r="N310" i="3" s="1"/>
  <c r="K470" i="3"/>
  <c r="M470" i="3" s="1"/>
  <c r="N470" i="3" s="1"/>
  <c r="K396" i="3"/>
  <c r="M396" i="3" s="1"/>
  <c r="N396" i="3" s="1"/>
  <c r="K334" i="3"/>
  <c r="M334" i="3" s="1"/>
  <c r="N334" i="3" s="1"/>
  <c r="K413" i="3"/>
  <c r="M413" i="3" s="1"/>
  <c r="N413" i="3" s="1"/>
  <c r="K87" i="3"/>
  <c r="M87" i="3" s="1"/>
  <c r="N87" i="3" s="1"/>
  <c r="K262" i="3"/>
  <c r="M262" i="3" s="1"/>
  <c r="N262" i="3" s="1"/>
  <c r="K112" i="3"/>
  <c r="M112" i="3" s="1"/>
  <c r="N112" i="3" s="1"/>
  <c r="K219" i="3"/>
  <c r="M219" i="3" s="1"/>
  <c r="N219" i="3" s="1"/>
  <c r="K439" i="3"/>
  <c r="M439" i="3" s="1"/>
  <c r="N439" i="3" s="1"/>
  <c r="K173" i="3"/>
  <c r="M173" i="3" s="1"/>
  <c r="N173" i="3" s="1"/>
  <c r="K359" i="3"/>
  <c r="M359" i="3" s="1"/>
  <c r="N359" i="3" s="1"/>
  <c r="K491" i="3"/>
  <c r="M491" i="3" s="1"/>
  <c r="N491" i="3" s="1"/>
  <c r="K275" i="3"/>
  <c r="M275" i="3" s="1"/>
  <c r="N275" i="3" s="1"/>
  <c r="K300" i="3"/>
  <c r="M300" i="3" s="1"/>
  <c r="N300" i="3" s="1"/>
  <c r="K198" i="3"/>
  <c r="M198" i="3" s="1"/>
  <c r="N198" i="3" s="1"/>
  <c r="K401" i="3"/>
  <c r="M401" i="3" s="1"/>
  <c r="N401" i="3" s="1"/>
  <c r="K333" i="3"/>
  <c r="M333" i="3" s="1"/>
  <c r="N333" i="3" s="1"/>
  <c r="K395" i="3"/>
  <c r="M395" i="3" s="1"/>
  <c r="N395" i="3" s="1"/>
  <c r="K154" i="3"/>
  <c r="M154" i="3" s="1"/>
  <c r="N154" i="3" s="1"/>
  <c r="K83" i="3"/>
  <c r="M83" i="3" s="1"/>
  <c r="N83" i="3" s="1"/>
  <c r="K411" i="3"/>
  <c r="M411" i="3" s="1"/>
  <c r="N411" i="3" s="1"/>
  <c r="K186" i="3"/>
  <c r="M186" i="3" s="1"/>
  <c r="N186" i="3" s="1"/>
  <c r="K114" i="3"/>
  <c r="M114" i="3" s="1"/>
  <c r="N114" i="3" s="1"/>
  <c r="K147" i="3"/>
  <c r="M147" i="3" s="1"/>
  <c r="N147" i="3" s="1"/>
  <c r="K285" i="3"/>
  <c r="M285" i="3" s="1"/>
  <c r="N285" i="3" s="1"/>
  <c r="K213" i="3"/>
  <c r="M213" i="3" s="1"/>
  <c r="N213" i="3" s="1"/>
  <c r="K456" i="3"/>
  <c r="M456" i="3" s="1"/>
  <c r="N456" i="3" s="1"/>
  <c r="K96" i="3"/>
  <c r="M96" i="3" s="1"/>
  <c r="N96" i="3" s="1"/>
  <c r="K347" i="3"/>
  <c r="M347" i="3" s="1"/>
  <c r="N347" i="3" s="1"/>
  <c r="K197" i="3"/>
  <c r="M197" i="3" s="1"/>
  <c r="N197" i="3" s="1"/>
  <c r="K37" i="3"/>
  <c r="M37" i="3" s="1"/>
  <c r="N37" i="3" s="1"/>
  <c r="K241" i="3"/>
  <c r="M241" i="3" s="1"/>
  <c r="N241" i="3" s="1"/>
  <c r="K141" i="3"/>
  <c r="M141" i="3" s="1"/>
  <c r="N141" i="3" s="1"/>
  <c r="K188" i="3"/>
  <c r="M188" i="3" s="1"/>
  <c r="N188" i="3" s="1"/>
  <c r="K18" i="3"/>
  <c r="M18" i="3" s="1"/>
  <c r="N18" i="3" s="1"/>
  <c r="K245" i="3"/>
  <c r="M245" i="3" s="1"/>
  <c r="N245" i="3" s="1"/>
  <c r="K22" i="3"/>
  <c r="M22" i="3" s="1"/>
  <c r="N22" i="3" s="1"/>
  <c r="K200" i="3"/>
  <c r="M200" i="3" s="1"/>
  <c r="N200" i="3" s="1"/>
  <c r="K128" i="3"/>
  <c r="M128" i="3" s="1"/>
  <c r="N128" i="3" s="1"/>
  <c r="K322" i="3"/>
  <c r="M322" i="3" s="1"/>
  <c r="N322" i="3" s="1"/>
  <c r="K235" i="3"/>
  <c r="M235" i="3" s="1"/>
  <c r="N235" i="3" s="1"/>
  <c r="K412" i="3"/>
  <c r="M412" i="3" s="1"/>
  <c r="N412" i="3" s="1"/>
  <c r="K445" i="3"/>
  <c r="M445" i="3" s="1"/>
  <c r="N445" i="3" s="1"/>
  <c r="K493" i="3"/>
  <c r="M493" i="3" s="1"/>
  <c r="N493" i="3" s="1"/>
  <c r="K484" i="3"/>
  <c r="M484" i="3" s="1"/>
  <c r="N484" i="3" s="1"/>
  <c r="K464" i="3"/>
  <c r="M464" i="3" s="1"/>
  <c r="N464" i="3" s="1"/>
  <c r="K495" i="3"/>
  <c r="M495" i="3" s="1"/>
  <c r="N495" i="3" s="1"/>
  <c r="K194" i="3"/>
  <c r="M194" i="3" s="1"/>
  <c r="N194" i="3" s="1"/>
  <c r="K267" i="3"/>
  <c r="M267" i="3" s="1"/>
  <c r="N267" i="3" s="1"/>
  <c r="K426" i="3"/>
  <c r="M426" i="3" s="1"/>
  <c r="N426" i="3" s="1"/>
  <c r="K301" i="3"/>
  <c r="M301" i="3" s="1"/>
  <c r="N301" i="3" s="1"/>
  <c r="K34" i="3"/>
  <c r="M34" i="3" s="1"/>
  <c r="N34" i="3" s="1"/>
  <c r="K73" i="3"/>
  <c r="M73" i="3" s="1"/>
  <c r="N73" i="3" s="1"/>
  <c r="K122" i="3"/>
  <c r="M122" i="3" s="1"/>
  <c r="N122" i="3" s="1"/>
  <c r="K13" i="3"/>
  <c r="M13" i="3" s="1"/>
  <c r="N13" i="3" s="1"/>
  <c r="K343" i="3"/>
  <c r="M343" i="3" s="1"/>
  <c r="N343" i="3" s="1"/>
  <c r="K123" i="3"/>
  <c r="M123" i="3" s="1"/>
  <c r="N123" i="3" s="1"/>
  <c r="K44" i="3"/>
  <c r="M44" i="3" s="1"/>
  <c r="N44" i="3" s="1"/>
  <c r="K271" i="3"/>
  <c r="M271" i="3" s="1"/>
  <c r="N271" i="3" s="1"/>
  <c r="K204" i="3"/>
  <c r="M204" i="3" s="1"/>
  <c r="N204" i="3" s="1"/>
  <c r="K132" i="3"/>
  <c r="M132" i="3" s="1"/>
  <c r="N132" i="3" s="1"/>
  <c r="K184" i="3"/>
  <c r="M184" i="3" s="1"/>
  <c r="N184" i="3" s="1"/>
  <c r="K326" i="3"/>
  <c r="M326" i="3" s="1"/>
  <c r="N326" i="3" s="1"/>
  <c r="K243" i="3"/>
  <c r="M243" i="3" s="1"/>
  <c r="N243" i="3" s="1"/>
  <c r="K398" i="3"/>
  <c r="M398" i="3" s="1"/>
  <c r="N398" i="3" s="1"/>
  <c r="K193" i="3"/>
  <c r="M193" i="3" s="1"/>
  <c r="N193" i="3" s="1"/>
  <c r="K418" i="3"/>
  <c r="M418" i="3" s="1"/>
  <c r="N418" i="3" s="1"/>
  <c r="K469" i="3"/>
  <c r="M469" i="3" s="1"/>
  <c r="N469" i="3" s="1"/>
  <c r="K492" i="3"/>
  <c r="M492" i="3" s="1"/>
  <c r="N492" i="3" s="1"/>
  <c r="K480" i="3"/>
  <c r="M480" i="3" s="1"/>
  <c r="N480" i="3" s="1"/>
  <c r="K23" i="3"/>
  <c r="M23" i="3" s="1"/>
  <c r="N23" i="3" s="1"/>
  <c r="K233" i="3"/>
  <c r="M233" i="3" s="1"/>
  <c r="N233" i="3" s="1"/>
  <c r="K162" i="3"/>
  <c r="M162" i="3" s="1"/>
  <c r="N162" i="3" s="1"/>
  <c r="K222" i="3"/>
  <c r="M222" i="3" s="1"/>
  <c r="N222" i="3" s="1"/>
  <c r="K212" i="3"/>
  <c r="M212" i="3" s="1"/>
  <c r="N212" i="3" s="1"/>
  <c r="K454" i="3"/>
  <c r="M454" i="3" s="1"/>
  <c r="N454" i="3" s="1"/>
  <c r="K451" i="3"/>
  <c r="M451" i="3" s="1"/>
  <c r="N451" i="3" s="1"/>
  <c r="K30" i="3"/>
  <c r="M30" i="3" s="1"/>
  <c r="N30" i="3" s="1"/>
  <c r="K346" i="3"/>
  <c r="M346" i="3" s="1"/>
  <c r="N346" i="3" s="1"/>
  <c r="K356" i="3"/>
  <c r="M356" i="3" s="1"/>
  <c r="N356" i="3" s="1"/>
  <c r="K248" i="3"/>
  <c r="M248" i="3" s="1"/>
  <c r="N248" i="3" s="1"/>
  <c r="K77" i="3"/>
  <c r="M77" i="3" s="1"/>
  <c r="N77" i="3" s="1"/>
  <c r="K428" i="3"/>
  <c r="M428" i="3" s="1"/>
  <c r="N428" i="3" s="1"/>
  <c r="K278" i="3"/>
  <c r="M278" i="3" s="1"/>
  <c r="N278" i="3" s="1"/>
  <c r="K203" i="3"/>
  <c r="M203" i="3" s="1"/>
  <c r="N203" i="3" s="1"/>
  <c r="K295" i="3"/>
  <c r="M295" i="3" s="1"/>
  <c r="N295" i="3" s="1"/>
  <c r="K259" i="3"/>
  <c r="M259" i="3" s="1"/>
  <c r="N259" i="3" s="1"/>
  <c r="K126" i="3"/>
  <c r="M126" i="3" s="1"/>
  <c r="N126" i="3" s="1"/>
  <c r="K468" i="3"/>
  <c r="M468" i="3" s="1"/>
  <c r="N468" i="3" s="1"/>
  <c r="K392" i="3"/>
  <c r="M392" i="3" s="1"/>
  <c r="N392" i="3" s="1"/>
  <c r="K129" i="3"/>
  <c r="M129" i="3" s="1"/>
  <c r="N129" i="3" s="1"/>
  <c r="K374" i="3"/>
  <c r="M374" i="3" s="1"/>
  <c r="N374" i="3" s="1"/>
  <c r="K93" i="3"/>
  <c r="M93" i="3" s="1"/>
  <c r="N93" i="3" s="1"/>
  <c r="K121" i="3"/>
  <c r="M121" i="3" s="1"/>
  <c r="N121" i="3" s="1"/>
  <c r="K486" i="3"/>
  <c r="M486" i="3" s="1"/>
  <c r="N486" i="3" s="1"/>
  <c r="K417" i="3"/>
  <c r="M417" i="3" s="1"/>
  <c r="N417" i="3" s="1"/>
  <c r="K131" i="3"/>
  <c r="M131" i="3" s="1"/>
  <c r="N131" i="3" s="1"/>
  <c r="K146" i="3"/>
  <c r="M146" i="3" s="1"/>
  <c r="N146" i="3" s="1"/>
  <c r="K476" i="3"/>
  <c r="M476" i="3" s="1"/>
  <c r="N476" i="3" s="1"/>
  <c r="K144" i="3"/>
  <c r="M144" i="3" s="1"/>
  <c r="N144" i="3" s="1"/>
  <c r="K461" i="3"/>
  <c r="M461" i="3" s="1"/>
  <c r="N461" i="3" s="1"/>
  <c r="K388" i="3"/>
  <c r="M388" i="3" s="1"/>
  <c r="N388" i="3" s="1"/>
  <c r="K453" i="3"/>
  <c r="M453" i="3" s="1"/>
  <c r="N453" i="3" s="1"/>
  <c r="K294" i="3"/>
  <c r="M294" i="3" s="1"/>
  <c r="N294" i="3" s="1"/>
  <c r="K211" i="3"/>
  <c r="M211" i="3" s="1"/>
  <c r="N211" i="3" s="1"/>
  <c r="K440" i="3"/>
  <c r="M440" i="3" s="1"/>
  <c r="N440" i="3" s="1"/>
  <c r="K437" i="3"/>
  <c r="M437" i="3" s="1"/>
  <c r="N437" i="3" s="1"/>
  <c r="K433" i="3"/>
  <c r="M433" i="3" s="1"/>
  <c r="N433" i="3" s="1"/>
  <c r="K255" i="3"/>
  <c r="M255" i="3" s="1"/>
  <c r="N255" i="3" s="1"/>
  <c r="K292" i="3"/>
  <c r="M292" i="3" s="1"/>
  <c r="N292" i="3" s="1"/>
  <c r="K393" i="3"/>
  <c r="M393" i="3" s="1"/>
  <c r="N393" i="3" s="1"/>
  <c r="K118" i="3"/>
  <c r="M118" i="3" s="1"/>
  <c r="N118" i="3" s="1"/>
  <c r="K479" i="3"/>
  <c r="M479" i="3" s="1"/>
  <c r="N479" i="3" s="1"/>
  <c r="K303" i="3"/>
  <c r="M303" i="3" s="1"/>
  <c r="N303" i="3" s="1"/>
  <c r="K450" i="3"/>
  <c r="M450" i="3" s="1"/>
  <c r="N450" i="3" s="1"/>
  <c r="K156" i="3"/>
  <c r="M156" i="3" s="1"/>
  <c r="N156" i="3" s="1"/>
  <c r="K380" i="3"/>
  <c r="M380" i="3" s="1"/>
  <c r="N380" i="3" s="1"/>
  <c r="K423" i="3"/>
  <c r="M423" i="3" s="1"/>
  <c r="N423" i="3" s="1"/>
  <c r="K438" i="3"/>
  <c r="M438" i="3" s="1"/>
  <c r="N438" i="3" s="1"/>
  <c r="K375" i="3"/>
  <c r="M375" i="3" s="1"/>
  <c r="N375" i="3" s="1"/>
  <c r="K202" i="3"/>
  <c r="M202" i="3" s="1"/>
  <c r="N202" i="3" s="1"/>
  <c r="K185" i="3"/>
  <c r="M185" i="3" s="1"/>
  <c r="N185" i="3" s="1"/>
  <c r="K177" i="3"/>
  <c r="M177" i="3" s="1"/>
  <c r="N177" i="3" s="1"/>
  <c r="K68" i="3"/>
  <c r="M68" i="3" s="1"/>
  <c r="N68" i="3" s="1"/>
  <c r="K284" i="3"/>
  <c r="M284" i="3" s="1"/>
  <c r="N284" i="3" s="1"/>
  <c r="K399" i="3"/>
  <c r="M399" i="3" s="1"/>
  <c r="N399" i="3" s="1"/>
  <c r="K45" i="3"/>
  <c r="M45" i="3" s="1"/>
  <c r="N45" i="3" s="1"/>
  <c r="K152" i="3"/>
  <c r="M152" i="3" s="1"/>
  <c r="N152" i="3" s="1"/>
  <c r="K148" i="3"/>
  <c r="M148" i="3" s="1"/>
  <c r="N148" i="3" s="1"/>
  <c r="K273" i="3"/>
  <c r="M273" i="3" s="1"/>
  <c r="N273" i="3" s="1"/>
  <c r="K182" i="3"/>
  <c r="M182" i="3" s="1"/>
  <c r="N182" i="3" s="1"/>
  <c r="K85" i="3"/>
  <c r="M85" i="3" s="1"/>
  <c r="N85" i="3" s="1"/>
  <c r="K107" i="3"/>
  <c r="M107" i="3" s="1"/>
  <c r="N107" i="3" s="1"/>
  <c r="K138" i="3"/>
  <c r="M138" i="3" s="1"/>
  <c r="N138" i="3" s="1"/>
  <c r="K279" i="3"/>
  <c r="M279" i="3" s="1"/>
  <c r="N279" i="3" s="1"/>
  <c r="K215" i="3"/>
  <c r="M215" i="3" s="1"/>
  <c r="N215" i="3" s="1"/>
  <c r="K272" i="3"/>
  <c r="M272" i="3" s="1"/>
  <c r="N272" i="3" s="1"/>
  <c r="K350" i="3"/>
  <c r="M350" i="3" s="1"/>
  <c r="N350" i="3" s="1"/>
  <c r="K201" i="3"/>
  <c r="M201" i="3" s="1"/>
  <c r="N201" i="3" s="1"/>
  <c r="K473" i="3"/>
  <c r="M473" i="3" s="1"/>
  <c r="N473" i="3" s="1"/>
  <c r="K488" i="3"/>
  <c r="M488" i="3" s="1"/>
  <c r="N488" i="3" s="1"/>
  <c r="K242" i="3"/>
  <c r="M242" i="3" s="1"/>
  <c r="N242" i="3" s="1"/>
  <c r="K74" i="3"/>
  <c r="M74" i="3" s="1"/>
  <c r="N74" i="3" s="1"/>
  <c r="K315" i="3"/>
  <c r="M315" i="3" s="1"/>
  <c r="N315" i="3" s="1"/>
  <c r="K258" i="3"/>
  <c r="M258" i="3" s="1"/>
  <c r="N258" i="3" s="1"/>
  <c r="K410" i="3"/>
  <c r="M410" i="3" s="1"/>
  <c r="N410" i="3" s="1"/>
  <c r="K223" i="3"/>
  <c r="M223" i="3" s="1"/>
  <c r="N223" i="3" s="1"/>
  <c r="K166" i="3"/>
  <c r="M166" i="3" s="1"/>
  <c r="N166" i="3" s="1"/>
  <c r="K444" i="3"/>
  <c r="M444" i="3" s="1"/>
  <c r="N444" i="3" s="1"/>
  <c r="K236" i="3"/>
  <c r="M236" i="3" s="1"/>
  <c r="N236" i="3" s="1"/>
  <c r="K309" i="3"/>
  <c r="M309" i="3" s="1"/>
  <c r="N309" i="3" s="1"/>
  <c r="K225" i="3"/>
  <c r="M225" i="3" s="1"/>
  <c r="N225" i="3" s="1"/>
  <c r="K95" i="3"/>
  <c r="M95" i="3" s="1"/>
  <c r="N95" i="3" s="1"/>
  <c r="K378" i="3"/>
  <c r="M378" i="3" s="1"/>
  <c r="N378" i="3" s="1"/>
  <c r="K142" i="3"/>
  <c r="M142" i="3" s="1"/>
  <c r="N142" i="3" s="1"/>
  <c r="K172" i="3"/>
  <c r="M172" i="3" s="1"/>
  <c r="N172" i="3" s="1"/>
  <c r="K287" i="3"/>
  <c r="M287" i="3" s="1"/>
  <c r="N287" i="3" s="1"/>
  <c r="K247" i="3"/>
  <c r="M247" i="3" s="1"/>
  <c r="N247" i="3" s="1"/>
  <c r="K227" i="3"/>
  <c r="M227" i="3" s="1"/>
  <c r="N227" i="3" s="1"/>
  <c r="K240" i="3"/>
  <c r="M240" i="3" s="1"/>
  <c r="N240" i="3" s="1"/>
  <c r="K305" i="3"/>
  <c r="M305" i="3" s="1"/>
  <c r="N305" i="3" s="1"/>
  <c r="K354" i="3"/>
  <c r="M354" i="3" s="1"/>
  <c r="N354" i="3" s="1"/>
  <c r="K435" i="3"/>
  <c r="M435" i="3" s="1"/>
  <c r="N435" i="3" s="1"/>
  <c r="K320" i="3"/>
  <c r="M320" i="3" s="1"/>
  <c r="N320" i="3" s="1"/>
  <c r="K408" i="3"/>
  <c r="M408" i="3" s="1"/>
  <c r="N408" i="3" s="1"/>
  <c r="K253" i="3"/>
  <c r="M253" i="3" s="1"/>
  <c r="N253" i="3" s="1"/>
  <c r="K420" i="3"/>
  <c r="M420" i="3" s="1"/>
  <c r="N420" i="3" s="1"/>
  <c r="K269" i="3"/>
  <c r="M269" i="3" s="1"/>
  <c r="N269" i="3" s="1"/>
  <c r="K207" i="3"/>
  <c r="M207" i="3" s="1"/>
  <c r="N207" i="3" s="1"/>
  <c r="K421" i="3"/>
  <c r="M421" i="3" s="1"/>
  <c r="N421" i="3" s="1"/>
  <c r="K40" i="3"/>
  <c r="M40" i="3" s="1"/>
  <c r="N40" i="3" s="1"/>
  <c r="K56" i="3"/>
  <c r="M56" i="3" s="1"/>
  <c r="N56" i="3" s="1"/>
  <c r="K62" i="3"/>
  <c r="M62" i="3" s="1"/>
  <c r="N62" i="3" s="1"/>
  <c r="K25" i="3"/>
  <c r="M25" i="3" s="1"/>
  <c r="N25" i="3" s="1"/>
  <c r="K250" i="3"/>
  <c r="M250" i="3" s="1"/>
  <c r="N250" i="3" s="1"/>
  <c r="K145" i="3"/>
  <c r="M145" i="3" s="1"/>
  <c r="N145" i="3" s="1"/>
  <c r="K276" i="3"/>
  <c r="M276" i="3" s="1"/>
  <c r="N276" i="3" s="1"/>
  <c r="K59" i="3"/>
  <c r="M59" i="3" s="1"/>
  <c r="N59" i="3" s="1"/>
  <c r="K136" i="3"/>
  <c r="M136" i="3" s="1"/>
  <c r="N136" i="3" s="1"/>
  <c r="K52" i="3"/>
  <c r="M52" i="3" s="1"/>
  <c r="N52" i="3" s="1"/>
  <c r="K329" i="3"/>
  <c r="M329" i="3" s="1"/>
  <c r="N329" i="3" s="1"/>
  <c r="K402" i="3"/>
  <c r="M402" i="3" s="1"/>
  <c r="N402" i="3" s="1"/>
  <c r="K210" i="3"/>
  <c r="M210" i="3" s="1"/>
  <c r="N210" i="3" s="1"/>
  <c r="K432" i="3"/>
  <c r="M432" i="3" s="1"/>
  <c r="N432" i="3" s="1"/>
  <c r="K463" i="3"/>
  <c r="M463" i="3" s="1"/>
  <c r="N463" i="3" s="1"/>
  <c r="K414" i="3"/>
  <c r="M414" i="3" s="1"/>
  <c r="N414" i="3" s="1"/>
  <c r="K496" i="3"/>
  <c r="M496" i="3" s="1"/>
  <c r="N496" i="3" s="1"/>
  <c r="K71" i="3"/>
  <c r="M71" i="3" s="1"/>
  <c r="N71" i="3" s="1"/>
  <c r="K261" i="3"/>
  <c r="M261" i="3" s="1"/>
  <c r="N261" i="3" s="1"/>
  <c r="K24" i="3"/>
  <c r="M24" i="3" s="1"/>
  <c r="N24" i="3" s="1"/>
  <c r="K117" i="3"/>
  <c r="M117" i="3" s="1"/>
  <c r="N117" i="3" s="1"/>
  <c r="K459" i="3"/>
  <c r="M459" i="3" s="1"/>
  <c r="N459" i="3" s="1"/>
  <c r="K415" i="3"/>
  <c r="M415" i="3" s="1"/>
  <c r="N415" i="3" s="1"/>
  <c r="K158" i="3"/>
  <c r="M158" i="3" s="1"/>
  <c r="N158" i="3" s="1"/>
  <c r="K458" i="3"/>
  <c r="M458" i="3" s="1"/>
  <c r="N458" i="3" s="1"/>
  <c r="K58" i="3"/>
  <c r="M58" i="3" s="1"/>
  <c r="N58" i="3" s="1"/>
  <c r="K69" i="3"/>
  <c r="M69" i="3" s="1"/>
  <c r="N69" i="3" s="1"/>
  <c r="K337" i="3"/>
  <c r="M337" i="3" s="1"/>
  <c r="N337" i="3" s="1"/>
  <c r="K460" i="3"/>
  <c r="M460" i="3" s="1"/>
  <c r="N460" i="3" s="1"/>
  <c r="K161" i="3"/>
  <c r="M161" i="3" s="1"/>
  <c r="N161" i="3" s="1"/>
  <c r="K465" i="3"/>
  <c r="M465" i="3" s="1"/>
  <c r="N465" i="3" s="1"/>
  <c r="K286" i="3"/>
  <c r="M286" i="3" s="1"/>
  <c r="N286" i="3" s="1"/>
  <c r="K102" i="3"/>
  <c r="M102" i="3" s="1"/>
  <c r="N102" i="3" s="1"/>
  <c r="K31" i="3"/>
  <c r="M31" i="3" s="1"/>
  <c r="N31" i="3" s="1"/>
  <c r="K478" i="3"/>
  <c r="M478" i="3" s="1"/>
  <c r="N478" i="3" s="1"/>
  <c r="K120" i="3"/>
  <c r="M120" i="3" s="1"/>
  <c r="N120" i="3" s="1"/>
  <c r="K36" i="3"/>
  <c r="M36" i="3" s="1"/>
  <c r="N36" i="3" s="1"/>
  <c r="K427" i="3"/>
  <c r="M427" i="3" s="1"/>
  <c r="N427" i="3" s="1"/>
  <c r="K180" i="3"/>
  <c r="M180" i="3" s="1"/>
  <c r="N180" i="3" s="1"/>
  <c r="K317" i="3"/>
  <c r="M317" i="3" s="1"/>
  <c r="N317" i="3" s="1"/>
  <c r="K221" i="3"/>
  <c r="M221" i="3" s="1"/>
  <c r="N221" i="3" s="1"/>
  <c r="K449" i="3"/>
  <c r="M449" i="3" s="1"/>
  <c r="N449" i="3" s="1"/>
  <c r="K229" i="3"/>
  <c r="M229" i="3" s="1"/>
  <c r="N229" i="3" s="1"/>
  <c r="K447" i="3"/>
  <c r="M447" i="3" s="1"/>
  <c r="N447" i="3" s="1"/>
  <c r="K46" i="3"/>
  <c r="M46" i="3" s="1"/>
  <c r="N46" i="3" s="1"/>
  <c r="K63" i="3"/>
  <c r="M63" i="3" s="1"/>
  <c r="N63" i="3" s="1"/>
  <c r="K357" i="3"/>
  <c r="M357" i="3" s="1"/>
  <c r="N357" i="3" s="1"/>
  <c r="K407" i="3"/>
  <c r="M407" i="3" s="1"/>
  <c r="N407" i="3" s="1"/>
  <c r="K89" i="3"/>
  <c r="M89" i="3" s="1"/>
  <c r="N89" i="3" s="1"/>
  <c r="K82" i="3"/>
  <c r="M82" i="3" s="1"/>
  <c r="N82" i="3" s="1"/>
  <c r="K98" i="3"/>
  <c r="M98" i="3" s="1"/>
  <c r="N98" i="3" s="1"/>
  <c r="K308" i="3"/>
  <c r="M308" i="3" s="1"/>
  <c r="N308" i="3" s="1"/>
  <c r="K90" i="3"/>
  <c r="M90" i="3" s="1"/>
  <c r="N90" i="3" s="1"/>
  <c r="K319" i="3"/>
  <c r="M319" i="3" s="1"/>
  <c r="N319" i="3" s="1"/>
  <c r="K390" i="3"/>
  <c r="M390" i="3" s="1"/>
  <c r="N390" i="3" s="1"/>
  <c r="K443" i="3"/>
  <c r="M443" i="3" s="1"/>
  <c r="N443" i="3" s="1"/>
  <c r="K65" i="3"/>
  <c r="M65" i="3" s="1"/>
  <c r="N65" i="3" s="1"/>
  <c r="K214" i="3"/>
  <c r="M214" i="3" s="1"/>
  <c r="N214" i="3" s="1"/>
  <c r="K12" i="3"/>
  <c r="P492" i="2"/>
  <c r="M12" i="3" l="1"/>
  <c r="H496" i="2"/>
  <c r="N492" i="2"/>
  <c r="M492" i="2"/>
  <c r="L492" i="2"/>
  <c r="K492" i="2"/>
  <c r="G492" i="2"/>
  <c r="E492" i="2"/>
  <c r="D492" i="2"/>
  <c r="C492" i="2"/>
  <c r="M498" i="3" l="1"/>
  <c r="H5" i="3" s="1"/>
  <c r="H6" i="3" s="1"/>
  <c r="H8" i="3" s="1"/>
  <c r="N12" i="3"/>
  <c r="N498" i="3" s="1"/>
  <c r="H497" i="2"/>
  <c r="H499" i="2" s="1"/>
  <c r="H498" i="2" l="1"/>
  <c r="H50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38" authorId="0" shapeId="0" xr:uid="{F515CC42-B590-44B5-8869-9C731487662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a.k.a. Indian Island Reservation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44" authorId="0" shapeId="0" xr:uid="{EA98ED53-89A2-453C-86A0-AF0F963522D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a.k.a. Indian Island Reservation</t>
        </r>
      </text>
    </comment>
  </commentList>
</comments>
</file>

<file path=xl/sharedStrings.xml><?xml version="1.0" encoding="utf-8"?>
<sst xmlns="http://schemas.openxmlformats.org/spreadsheetml/2006/main" count="2012" uniqueCount="548">
  <si>
    <t xml:space="preserve">Transfer to Municipal Rev Sharing </t>
  </si>
  <si>
    <t>Fixed Transfer:</t>
  </si>
  <si>
    <t>Balance</t>
  </si>
  <si>
    <t>20% of Balance</t>
  </si>
  <si>
    <t xml:space="preserve">Total Rev 1 </t>
  </si>
  <si>
    <t>Total Rev 2</t>
  </si>
  <si>
    <t>Projected Rev Total</t>
  </si>
  <si>
    <t>County</t>
  </si>
  <si>
    <t>Municipality Name</t>
  </si>
  <si>
    <t>Rev I Computed Number</t>
  </si>
  <si>
    <t>Rev I Distribution Percentage</t>
  </si>
  <si>
    <t>Mil Rate</t>
  </si>
  <si>
    <t xml:space="preserve">RevII Preliminary Comp 
Number </t>
  </si>
  <si>
    <t>Rev II Computed Number</t>
  </si>
  <si>
    <t>Rev II Distribution Percentage</t>
  </si>
  <si>
    <t>Rev II Projected Distribution</t>
  </si>
  <si>
    <t>Piscataquis</t>
  </si>
  <si>
    <t>ABBOT</t>
  </si>
  <si>
    <t>York</t>
  </si>
  <si>
    <t>ACTON</t>
  </si>
  <si>
    <t>Washington</t>
  </si>
  <si>
    <t>ADDISON</t>
  </si>
  <si>
    <t>Kennebec</t>
  </si>
  <si>
    <t>ALBION</t>
  </si>
  <si>
    <t>ALEXANDER</t>
  </si>
  <si>
    <t>ALFRED</t>
  </si>
  <si>
    <t>Aroostook</t>
  </si>
  <si>
    <t>ALLAGASH</t>
  </si>
  <si>
    <t>Lincoln</t>
  </si>
  <si>
    <t>ALNA</t>
  </si>
  <si>
    <t>Penobscot</t>
  </si>
  <si>
    <t>ALTON</t>
  </si>
  <si>
    <t>Hancock</t>
  </si>
  <si>
    <t>AMHERST</t>
  </si>
  <si>
    <t>AMITY</t>
  </si>
  <si>
    <t>Oxford</t>
  </si>
  <si>
    <t>ANDOVER</t>
  </si>
  <si>
    <t>Somerset</t>
  </si>
  <si>
    <t>ANSON</t>
  </si>
  <si>
    <t>Knox</t>
  </si>
  <si>
    <t>APPLETON</t>
  </si>
  <si>
    <t>Sagadahoc</t>
  </si>
  <si>
    <t>ARROWSIC</t>
  </si>
  <si>
    <t>ARUNDEL</t>
  </si>
  <si>
    <t>ASHLAND</t>
  </si>
  <si>
    <t>ATHENS</t>
  </si>
  <si>
    <t>Androscoggin</t>
  </si>
  <si>
    <t>AUBURN</t>
  </si>
  <si>
    <t>AUGUSTA</t>
  </si>
  <si>
    <t>AURORA</t>
  </si>
  <si>
    <t>Franklin</t>
  </si>
  <si>
    <t>AVON</t>
  </si>
  <si>
    <t>BAILEYVILLE</t>
  </si>
  <si>
    <t>Cumberland</t>
  </si>
  <si>
    <t>BALDWIN</t>
  </si>
  <si>
    <t>BANGOR</t>
  </si>
  <si>
    <t>BAR HARBOR</t>
  </si>
  <si>
    <t>BARING PLANTATION</t>
  </si>
  <si>
    <t>BATH</t>
  </si>
  <si>
    <t>BEALS</t>
  </si>
  <si>
    <t>BEAVER COVE</t>
  </si>
  <si>
    <t>BEDDINGTON</t>
  </si>
  <si>
    <t>Waldo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</si>
  <si>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</si>
  <si>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</si>
  <si>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</si>
  <si>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</si>
  <si>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</si>
  <si>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</si>
  <si>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</si>
  <si>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</si>
  <si>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</si>
  <si>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</si>
  <si>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</si>
  <si>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</si>
  <si>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</si>
  <si>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</si>
  <si>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</si>
  <si>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</si>
  <si>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</si>
  <si>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</si>
  <si>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</si>
  <si>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</si>
  <si>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</si>
  <si>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PLANTATION</t>
  </si>
  <si>
    <t>BRISTOL</t>
  </si>
  <si>
    <t>BROOKLIN</t>
  </si>
  <si>
    <t>BROOKS</t>
  </si>
  <si>
    <t>BROOKSVILLE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</si>
  <si>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</si>
  <si>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</si>
  <si>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</si>
  <si>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</si>
  <si>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</si>
  <si>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</si>
  <si>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</si>
  <si>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</si>
  <si>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</si>
  <si>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</si>
  <si>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</si>
  <si>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</si>
  <si>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</si>
  <si>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</si>
  <si>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</si>
  <si>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</si>
  <si>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</si>
  <si>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</si>
  <si>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</si>
  <si>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PLANTATION</t>
  </si>
  <si>
    <t>CARTHAGE</t>
  </si>
  <si>
    <t>CASCO</t>
  </si>
  <si>
    <t>CASTINE</t>
  </si>
  <si>
    <t>CASTLE HILL</t>
  </si>
  <si>
    <t>CASWELL</t>
  </si>
  <si>
    <t>CHAPMAN</t>
  </si>
  <si>
    <t>CHARLESTON</t>
  </si>
  <si>
    <t>CHARLOTTE</t>
  </si>
  <si>
    <t>CHEBEAGUE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</si>
  <si>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</si>
  <si>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</si>
  <si>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</si>
  <si>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</si>
  <si>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</si>
  <si>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</si>
  <si>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</si>
  <si>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COLUMBIA</t>
  </si>
  <si>
    <t>COLUMBIA FALLS</t>
  </si>
  <si>
    <t>COOPER</t>
  </si>
  <si>
    <t>COPLIN PLANTATION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</si>
  <si>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</si>
  <si>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</si>
  <si>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</si>
  <si>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</si>
  <si>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</si>
  <si>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</si>
  <si>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</si>
  <si>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</si>
  <si>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</si>
  <si>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</si>
  <si>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CYR PLANTATION</t>
  </si>
  <si>
    <t>DALLAS PLANTATION</t>
  </si>
  <si>
    <t>DAMARISCOTTA</t>
  </si>
  <si>
    <t>DANFORTH</t>
  </si>
  <si>
    <t>DAYTON</t>
  </si>
  <si>
    <t>DEBLOIS</t>
  </si>
  <si>
    <t>DEDHAM</t>
  </si>
  <si>
    <t>DEER ISLE</t>
  </si>
  <si>
    <t>DENMARK</t>
  </si>
  <si>
    <t>DENNISTOWN PLANTATION</t>
  </si>
  <si>
    <t>DENNYSVILLE</t>
  </si>
  <si>
    <t>DETROIT</t>
  </si>
  <si>
    <t>DEXTER</t>
  </si>
  <si>
    <t>DIXFIELD</t>
  </si>
  <si>
    <t>DIXMONT</t>
  </si>
  <si>
    <t>DOVER-FOXCROFT</t>
  </si>
  <si>
    <t>DRESDEN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</si>
  <si>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</si>
  <si>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</si>
  <si>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</si>
  <si>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</si>
  <si>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</si>
  <si>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</si>
  <si>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</si>
  <si>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</si>
  <si>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</si>
  <si>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</si>
  <si>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</si>
  <si>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ELIOT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</si>
  <si>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</si>
  <si>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</si>
  <si>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</si>
  <si>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</si>
  <si>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</si>
  <si>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</si>
  <si>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</si>
  <si>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</si>
  <si>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</si>
  <si>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</si>
  <si>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</si>
  <si>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</si>
  <si>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</si>
  <si>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</si>
  <si>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</si>
  <si>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</si>
  <si>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</si>
  <si>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</si>
  <si>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</si>
  <si>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</si>
  <si>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</si>
  <si>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</si>
  <si>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</si>
  <si>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PLANTATION</t>
  </si>
  <si>
    <t>GARLAND</t>
  </si>
  <si>
    <t>GEORGETOWN</t>
  </si>
  <si>
    <t>GILEAD</t>
  </si>
  <si>
    <t>GLENBURN</t>
  </si>
  <si>
    <t>GLENWOOD PLANTATION</t>
  </si>
  <si>
    <t>GORHAM</t>
  </si>
  <si>
    <t>GOULDSBORO</t>
  </si>
  <si>
    <t>GRAND ISLE</t>
  </si>
  <si>
    <t>GRAND LAKE STREAM PLANTATION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</si>
  <si>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</si>
  <si>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</si>
  <si>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</si>
  <si>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</si>
  <si>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</si>
  <si>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</si>
  <si>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</si>
  <si>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</si>
  <si>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</si>
  <si>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</si>
  <si>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</si>
  <si>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</si>
  <si>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</si>
  <si>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</si>
  <si>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</si>
  <si>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</si>
  <si>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</si>
  <si>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</si>
  <si>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</si>
  <si>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</si>
  <si>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</si>
  <si>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</si>
  <si>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</si>
  <si>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HIGHLAND PLANTATION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</si>
  <si>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</si>
  <si>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</si>
  <si>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</si>
  <si>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</si>
  <si>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</si>
  <si>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</si>
  <si>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</si>
  <si>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</si>
  <si>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TOWNSHIP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</si>
  <si>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</si>
  <si>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</si>
  <si>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</si>
  <si>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</si>
  <si>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</si>
  <si>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</si>
  <si>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</si>
  <si>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</si>
  <si>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</si>
  <si>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</si>
  <si>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</si>
  <si>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</si>
  <si>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</si>
  <si>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</si>
  <si>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KINGSBURY PLANTATION</t>
  </si>
  <si>
    <t>KITTERY</t>
  </si>
  <si>
    <t>KNOX</t>
  </si>
  <si>
    <t>LAGRANGE</t>
  </si>
  <si>
    <t>LAKE VIEW PLANTATION</t>
  </si>
  <si>
    <t>LAKEVILLE</t>
  </si>
  <si>
    <t>LAMOINE</t>
  </si>
  <si>
    <t>LEBANON</t>
  </si>
  <si>
    <t>LEE</t>
  </si>
  <si>
    <t>LEEDS</t>
  </si>
  <si>
    <t>LEVANT</t>
  </si>
  <si>
    <t>LEWISTON</t>
  </si>
  <si>
    <t>LIBERTY</t>
  </si>
  <si>
    <t>LIMERICK</t>
  </si>
  <si>
    <t>LIMESTONE</t>
  </si>
  <si>
    <t>LIMINGTON</t>
  </si>
  <si>
    <t>LINCOLN</t>
  </si>
  <si>
    <t>LINCOLN PLANTATION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</si>
  <si>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</si>
  <si>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</si>
  <si>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</si>
  <si>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</si>
  <si>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</si>
  <si>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</si>
  <si>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</si>
  <si>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</si>
  <si>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</si>
  <si>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</si>
  <si>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</si>
  <si>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</si>
  <si>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</si>
  <si>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</si>
  <si>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</si>
  <si>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PLANTATION</t>
  </si>
  <si>
    <t>MADAWASKA</t>
  </si>
  <si>
    <t>MADISON</t>
  </si>
  <si>
    <t>MANCHESTER</t>
  </si>
  <si>
    <t>MAPLETON</t>
  </si>
  <si>
    <t>MARIAVILLE</t>
  </si>
  <si>
    <t>MARS HILL</t>
  </si>
  <si>
    <t>MARSHFIELD</t>
  </si>
  <si>
    <t>MASARDIS</t>
  </si>
  <si>
    <t>MATINICUS ISLE PLANTATION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</si>
  <si>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</si>
  <si>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</si>
  <si>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</si>
  <si>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</si>
  <si>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</si>
  <si>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</si>
  <si>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</si>
  <si>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</si>
  <si>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</si>
  <si>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</si>
  <si>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</si>
  <si>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</si>
  <si>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</si>
  <si>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</si>
  <si>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PLANTATION</t>
  </si>
  <si>
    <t>MONMOUTH</t>
  </si>
  <si>
    <t>MONROE</t>
  </si>
  <si>
    <t>MONSON</t>
  </si>
  <si>
    <t>MONTICELLO</t>
  </si>
  <si>
    <t>MONTVILLE</t>
  </si>
  <si>
    <t>MOOSE RIVER</t>
  </si>
  <si>
    <t>MORO PLANTATION</t>
  </si>
  <si>
    <t>MORRILL</t>
  </si>
  <si>
    <t>MOSCOW</t>
  </si>
  <si>
    <t>MOUNT CHASE</t>
  </si>
  <si>
    <t>MOUNT DESERT</t>
  </si>
  <si>
    <t>MOUNT VERNON</t>
  </si>
  <si>
    <t>NAPLES</t>
  </si>
  <si>
    <t>NASHVILLE PLANTATION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</si>
  <si>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</si>
  <si>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</si>
  <si>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</si>
  <si>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</si>
  <si>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</si>
  <si>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</si>
  <si>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</si>
  <si>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</si>
  <si>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</si>
  <si>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</si>
  <si>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</si>
  <si>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</si>
  <si>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</si>
  <si>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</si>
  <si>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</si>
  <si>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</si>
  <si>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</si>
  <si>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</si>
  <si>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</si>
  <si>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</si>
  <si>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</si>
  <si>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</si>
  <si>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</si>
  <si>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</si>
  <si>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</si>
  <si>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</si>
  <si>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</si>
  <si>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</si>
  <si>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</si>
  <si>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</si>
  <si>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</si>
  <si>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</si>
  <si>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</si>
  <si>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</si>
  <si>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</si>
  <si>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</si>
  <si>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</si>
  <si>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</si>
  <si>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</si>
  <si>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</si>
  <si>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</si>
  <si>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</si>
  <si>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</si>
  <si>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PENOBSCOT NATION</t>
  </si>
  <si>
    <t>PERHAM</t>
  </si>
  <si>
    <t>PERRY</t>
  </si>
  <si>
    <t>PERU</t>
  </si>
  <si>
    <t>PHILLIPS</t>
  </si>
  <si>
    <t>PHIPPSBURG</t>
  </si>
  <si>
    <t>PITTSFIELD</t>
  </si>
  <si>
    <t>PITTSTON</t>
  </si>
  <si>
    <t xml:space="preserve">PLEASANT POINT </t>
  </si>
  <si>
    <t>PLEASANT RIDGE PLANTATION</t>
  </si>
  <si>
    <t>PLYMOUTH</t>
  </si>
  <si>
    <t>POLAND</t>
  </si>
  <si>
    <t>PORTAGE LAKE</t>
  </si>
  <si>
    <t>PORTER</t>
  </si>
  <si>
    <t>PORTLAND</t>
  </si>
  <si>
    <t>POWNAL</t>
  </si>
  <si>
    <t>PRESQUE ISLE</t>
  </si>
  <si>
    <t>PRINCETON</t>
  </si>
  <si>
    <t>PROSPECT</t>
  </si>
  <si>
    <t>RANDOLPH</t>
  </si>
  <si>
    <t>RANGELEY</t>
  </si>
  <si>
    <t>RANGELEY PLANTATION</t>
  </si>
  <si>
    <t>RAYMOND</t>
  </si>
  <si>
    <t>READFIELD</t>
  </si>
  <si>
    <t>REED PLANTATION</t>
  </si>
  <si>
    <t>RICHMOND</t>
  </si>
  <si>
    <t>RIPLEY</t>
  </si>
  <si>
    <t>ROBBINSTON</t>
  </si>
  <si>
    <t>ROCKLAND</t>
  </si>
  <si>
    <t>ROCKPORT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</si>
  <si>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</si>
  <si>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</si>
  <si>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</si>
  <si>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</si>
  <si>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</si>
  <si>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</si>
  <si>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</si>
  <si>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</si>
  <si>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</si>
  <si>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</si>
  <si>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 PLANTATION</t>
  </si>
  <si>
    <t>SANDY RIVER PLANTATION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</si>
  <si>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</si>
  <si>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</si>
  <si>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</si>
  <si>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</si>
  <si>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</si>
  <si>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</si>
  <si>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</si>
  <si>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PLANTATION</t>
  </si>
  <si>
    <t>SEDGWICK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</si>
  <si>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</si>
  <si>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</si>
  <si>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</si>
  <si>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</si>
  <si>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</si>
  <si>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</si>
  <si>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</si>
  <si>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</si>
  <si>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</si>
  <si>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</si>
  <si>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</si>
  <si>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</si>
  <si>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</si>
  <si>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</si>
  <si>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</si>
  <si>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</si>
  <si>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</si>
  <si>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</si>
  <si>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</si>
  <si>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</si>
  <si>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</si>
  <si>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</si>
  <si>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</si>
  <si>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</si>
  <si>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</si>
  <si>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</si>
  <si>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</si>
  <si>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</si>
  <si>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</si>
  <si>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</si>
  <si>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</si>
  <si>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SWANS ISLAND</t>
  </si>
  <si>
    <t>SWANVILLE</t>
  </si>
  <si>
    <t>SWEDEN</t>
  </si>
  <si>
    <t>TALMADGE</t>
  </si>
  <si>
    <t>TEMPLE</t>
  </si>
  <si>
    <t>THE FORKS PLANTATION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</si>
  <si>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</si>
  <si>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</si>
  <si>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</si>
  <si>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</si>
  <si>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</si>
  <si>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</si>
  <si>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</si>
  <si>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</si>
  <si>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</si>
  <si>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</si>
  <si>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NONE</t>
  </si>
  <si>
    <t>UNORGANIZED TERRITORY</t>
  </si>
  <si>
    <t>UPTON</t>
  </si>
  <si>
    <t>VAN BUREN</t>
  </si>
  <si>
    <t>VANCEBORO</t>
  </si>
  <si>
    <t>VASSALBORO</t>
  </si>
  <si>
    <t>VEAZIE</t>
  </si>
  <si>
    <t>VERONA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</si>
  <si>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</si>
  <si>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</si>
  <si>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</si>
  <si>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</si>
  <si>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</si>
  <si>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</si>
  <si>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</si>
  <si>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</si>
  <si>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</si>
  <si>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</si>
  <si>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</si>
  <si>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</si>
  <si>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</si>
  <si>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</si>
  <si>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</si>
  <si>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</si>
  <si>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PLANTATION</t>
  </si>
  <si>
    <t>WELD</t>
  </si>
  <si>
    <t>WELLINGTON</t>
  </si>
  <si>
    <t>WELLS</t>
  </si>
  <si>
    <t>WESLEY</t>
  </si>
  <si>
    <t>WEST BATH</t>
  </si>
  <si>
    <t>WEST FORKS PLANTATION</t>
  </si>
  <si>
    <t>WEST GARDINER</t>
  </si>
  <si>
    <t>WEST PARIS</t>
  </si>
  <si>
    <t>WESTBROOK</t>
  </si>
  <si>
    <t>WESTFIELD</t>
  </si>
  <si>
    <t>WESTMANLAND</t>
  </si>
  <si>
    <t>WESTON</t>
  </si>
  <si>
    <t>WESTPORT ISLAND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</si>
  <si>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</si>
  <si>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</si>
  <si>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</si>
  <si>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</si>
  <si>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</si>
  <si>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</si>
  <si>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</si>
  <si>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</si>
  <si>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</si>
  <si>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</si>
  <si>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</si>
  <si>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PLANTATION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</si>
  <si>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</si>
  <si>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</si>
  <si>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</si>
  <si>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</si>
  <si>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</si>
  <si>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</si>
  <si>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</si>
  <si>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</si>
  <si>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July 1, 2023 Census Population</t>
  </si>
  <si>
    <t>2023 Tax Assessment</t>
  </si>
  <si>
    <t>2025 State Valuation</t>
  </si>
  <si>
    <t>FY2026 Total Projected Distribution</t>
  </si>
  <si>
    <t>Rev I Projected Distribution</t>
  </si>
  <si>
    <t>FY2026 Revenue Sharing Projections</t>
  </si>
  <si>
    <t>*Assumptions/Disclosures:</t>
  </si>
  <si>
    <t xml:space="preserve">*Actual tax receipts, if different from current Revenue Forecasting Committee (RFC) estimates, will cause Municipal Revenue Sharing distributions to differ from these projections. </t>
  </si>
  <si>
    <t>July 1, 2025 - June 30, 2026</t>
  </si>
  <si>
    <t>*Based upon December 2024 revenue forecasts</t>
  </si>
  <si>
    <t>TOTALS</t>
  </si>
  <si>
    <t>Published On</t>
  </si>
  <si>
    <t>Total Population</t>
  </si>
  <si>
    <t>Total Tax Assessments</t>
  </si>
  <si>
    <t>Fixed Transfer</t>
  </si>
  <si>
    <t xml:space="preserve">Total Rev I </t>
  </si>
  <si>
    <t>Total Rev II</t>
  </si>
  <si>
    <t>Difference</t>
  </si>
  <si>
    <t xml:space="preserve">2023 Tax Assessment </t>
  </si>
  <si>
    <t>Rev II Preliminary Comp Number</t>
  </si>
  <si>
    <t>Totals</t>
  </si>
  <si>
    <t>Total MIL Rate</t>
  </si>
  <si>
    <t>Rev II Total Preliminary Computed Number</t>
  </si>
  <si>
    <t>Rev II Computed  Number</t>
  </si>
  <si>
    <t>Current MIL Rate</t>
  </si>
  <si>
    <t>Projected Revenue Distribution</t>
  </si>
  <si>
    <t>Total State Valuation</t>
  </si>
  <si>
    <t>Published 02/03/2025</t>
  </si>
  <si>
    <t>*Projections are based upon the transfer amount to Municipal Revenue Sharing funds based upon PL 2023 c.603.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</si>
</sst>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&quot;$&quot;#,##0.00"/>
    <numFmt numFmtId="165" formatCode="0.000000"/>
    <numFmt numFmtId="166" formatCode="_(* #,##0_);_(* \(#,##0\);_(* &quot;-&quot;??_);_(@_)"/>
    <numFmt numFmtId="167" formatCode="0.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color theme="0"/>
      <name val="Aptos Display"/>
      <family val="2"/>
      <scheme val="major"/>
    </font>
    <font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color theme="3" tint="-0.499984740745262"/>
      <name val="Calibri"/>
      <family val="2"/>
    </font>
    <font>
      <b/>
      <sz val="12"/>
      <color theme="1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>
      <alignment horizontal="left" vertical="center"/>
    </xf>
  </cellStyleXfs>
  <cellXfs count="94">
    <xf numFmtId="0" fontId="0" fillId="0" borderId="0" xfId="0"/>
    <xf numFmtId="0" fontId="2" fillId="0" borderId="0" xfId="0" applyFont="1"/>
    <xf numFmtId="165" fontId="7" fillId="3" borderId="2" xfId="2" applyNumberFormat="1" applyFont="1" applyFill="1" applyBorder="1" applyAlignment="1">
      <alignment horizontal="left" vertical="top" wrapText="1"/>
    </xf>
    <xf numFmtId="165" fontId="7" fillId="4" borderId="2" xfId="2" applyNumberFormat="1" applyFont="1" applyFill="1" applyBorder="1" applyAlignment="1">
      <alignment horizontal="left" vertical="top" wrapText="1"/>
    </xf>
    <xf numFmtId="165" fontId="7" fillId="4" borderId="2" xfId="2" applyNumberFormat="1" applyFont="1" applyFill="1" applyBorder="1" applyAlignment="1">
      <alignment horizontal="left" vertical="top"/>
    </xf>
    <xf numFmtId="165" fontId="7" fillId="3" borderId="2" xfId="2" applyNumberFormat="1" applyFont="1" applyFill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43" fontId="7" fillId="3" borderId="2" xfId="1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left" vertical="top" wrapText="1"/>
    </xf>
    <xf numFmtId="43" fontId="7" fillId="3" borderId="2" xfId="1" applyFont="1" applyFill="1" applyBorder="1" applyAlignment="1">
      <alignment horizontal="left" vertical="top"/>
    </xf>
    <xf numFmtId="43" fontId="7" fillId="4" borderId="2" xfId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43" fontId="7" fillId="3" borderId="2" xfId="1" applyFont="1" applyFill="1" applyBorder="1" applyAlignment="1">
      <alignment horizontal="left"/>
    </xf>
    <xf numFmtId="165" fontId="7" fillId="3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65" fontId="7" fillId="3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165" fontId="7" fillId="3" borderId="2" xfId="2" applyNumberFormat="1" applyFont="1" applyFill="1" applyBorder="1" applyAlignment="1">
      <alignment horizontal="center" vertical="top"/>
    </xf>
    <xf numFmtId="165" fontId="7" fillId="4" borderId="2" xfId="2" applyNumberFormat="1" applyFont="1" applyFill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7" fillId="4" borderId="4" xfId="0" applyFont="1" applyFill="1" applyBorder="1" applyAlignment="1">
      <alignment horizontal="center" vertical="top" wrapText="1"/>
    </xf>
    <xf numFmtId="43" fontId="7" fillId="4" borderId="4" xfId="1" applyFont="1" applyFill="1" applyBorder="1" applyAlignment="1">
      <alignment horizontal="left" vertical="top" wrapText="1"/>
    </xf>
    <xf numFmtId="165" fontId="7" fillId="4" borderId="4" xfId="0" applyNumberFormat="1" applyFont="1" applyFill="1" applyBorder="1" applyAlignment="1">
      <alignment horizontal="left" vertical="top" wrapText="1"/>
    </xf>
    <xf numFmtId="165" fontId="7" fillId="4" borderId="4" xfId="0" applyNumberFormat="1" applyFont="1" applyFill="1" applyBorder="1" applyAlignment="1">
      <alignment horizontal="center" vertical="top" wrapText="1"/>
    </xf>
    <xf numFmtId="165" fontId="7" fillId="4" borderId="4" xfId="2" applyNumberFormat="1" applyFont="1" applyFill="1" applyBorder="1" applyAlignment="1">
      <alignment horizontal="left" vertical="top"/>
    </xf>
    <xf numFmtId="165" fontId="7" fillId="4" borderId="4" xfId="2" applyNumberFormat="1" applyFont="1" applyFill="1" applyBorder="1" applyAlignment="1">
      <alignment horizontal="left" vertical="top" wrapText="1"/>
    </xf>
    <xf numFmtId="165" fontId="7" fillId="4" borderId="4" xfId="2" applyNumberFormat="1" applyFont="1" applyFill="1" applyBorder="1" applyAlignment="1">
      <alignment horizontal="center" vertical="top"/>
    </xf>
    <xf numFmtId="43" fontId="7" fillId="4" borderId="4" xfId="1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wrapText="1"/>
    </xf>
    <xf numFmtId="2" fontId="4" fillId="5" borderId="2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165" fontId="4" fillId="5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2" fontId="2" fillId="0" borderId="3" xfId="0" applyNumberFormat="1" applyFont="1" applyBorder="1" applyAlignment="1">
      <alignment horizontal="center"/>
    </xf>
    <xf numFmtId="43" fontId="2" fillId="0" borderId="0" xfId="0" applyNumberFormat="1" applyFont="1"/>
    <xf numFmtId="164" fontId="8" fillId="0" borderId="1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wrapText="1"/>
    </xf>
    <xf numFmtId="14" fontId="8" fillId="0" borderId="1" xfId="0" applyNumberFormat="1" applyFont="1" applyBorder="1" applyAlignment="1">
      <alignment horizontal="righ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wrapText="1"/>
    </xf>
    <xf numFmtId="164" fontId="8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9" fontId="4" fillId="2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center"/>
    </xf>
    <xf numFmtId="0" fontId="4" fillId="0" borderId="0" xfId="2" applyFo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5" fontId="7" fillId="0" borderId="0" xfId="2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3" fontId="4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2" fontId="7" fillId="0" borderId="0" xfId="2" applyNumberFormat="1" applyFont="1" applyAlignment="1">
      <alignment horizontal="right"/>
    </xf>
    <xf numFmtId="43" fontId="7" fillId="0" borderId="0" xfId="1" applyFont="1" applyAlignment="1">
      <alignment horizontal="left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3" fontId="8" fillId="0" borderId="1" xfId="1" applyFont="1" applyBorder="1" applyAlignment="1">
      <alignment horizontal="left"/>
    </xf>
    <xf numFmtId="166" fontId="8" fillId="0" borderId="1" xfId="1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0" xfId="2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/>
  </cellXfs>
  <cellStyles count="3">
    <cellStyle name="Comma" xfId="1" builtinId="3"/>
    <cellStyle name="Normal" xfId="0" builtinId="0"/>
    <cellStyle name="Travel-Totals" xfId="2" xr:uid="{F5C423A8-6820-4C39-973A-9A7F156DEB17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numFmt numFmtId="167" formatCode="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2" defaultPivotStyle="PivotStyleLight16">
    <tableStyle name="Expense" pivot="0" count="4" xr9:uid="{E2C21FC8-7C4E-49C5-9678-B3B11614B89F}">
      <tableStyleElement type="wholeTable" dxfId="35"/>
      <tableStyleElement type="headerRow" dxfId="34"/>
      <tableStyleElement type="totalRow" dxfId="33"/>
      <tableStyleElement type="firstRowStripe" dxfId="32"/>
    </tableStyle>
    <tableStyle name="Expense 2" pivot="0" count="4" xr9:uid="{CCC29972-E2B4-46D2-8563-95FA7492CE3F}">
      <tableStyleElement type="wholeTable" dxfId="31"/>
      <tableStyleElement type="headerRow" dxfId="30"/>
      <tableStyleElement type="totalRow" dxfId="29"/>
      <tableStyleElement type="firstRowStripe" dxfId="28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70F48D-664B-4779-B30B-B7FD79DD342E}" name="tblExpense2" displayName="tblExpense2" ref="A11:N498" totalsRowCount="1" headerRowDxfId="27" dataDxfId="26" totalsRowDxfId="24" tableBorderDxfId="25" headerRowCellStyle="Travel-Totals" totalsRowCellStyle="Travel-Totals">
  <autoFilter ref="A11:N497" xr:uid="{A370F48D-664B-4779-B30B-B7FD79DD342E}"/>
  <tableColumns count="14">
    <tableColumn id="1" xr3:uid="{2890D757-9031-4FF8-BB7B-41C0FFAD80BA}" name="County" totalsRowLabel="Totals" dataDxfId="23" totalsRowDxfId="22" dataCellStyle="Travel-Totals"/>
    <tableColumn id="2" xr3:uid="{13A4E849-4A1C-448C-84D8-6C5AD8B6E16E}" name="Municipality Name" dataDxfId="21" totalsRowDxfId="20" dataCellStyle="Travel-Totals"/>
    <tableColumn id="3" xr3:uid="{847668AD-2925-4A3C-8B5C-247FF5ADCD63}" name="July 1, 2023 Census Population" totalsRowFunction="sum" dataDxfId="19" totalsRowDxfId="18" dataCellStyle="Travel-Totals" totalsRowCellStyle="Comma"/>
    <tableColumn id="4" xr3:uid="{07F6B248-4C7D-481C-9A12-48170E75C00E}" name="2023 Tax Assessment " totalsRowFunction="sum" dataDxfId="17" totalsRowDxfId="16" dataCellStyle="Travel-Totals" totalsRowCellStyle="Comma"/>
    <tableColumn id="5" xr3:uid="{5BF56C83-C7E1-4D84-9D0A-FF86D33144E3}" name="2025 State Valuation" totalsRowFunction="sum" dataDxfId="15" totalsRowDxfId="14" dataCellStyle="Travel-Totals" totalsRowCellStyle="Comma"/>
    <tableColumn id="6" xr3:uid="{C16DDBA2-F564-482B-B213-2505EA605B70}" name="Rev I Computed Number" totalsRowFunction="custom" dataDxfId="13" totalsRowDxfId="12" dataCellStyle="Comma" totalsRowCellStyle="Comma">
      <calculatedColumnFormula>IFERROR((C12*D12)/E12,"")</calculatedColumnFormula>
      <totalsRowFormula>_xlfn.AGGREGATE(9,2,F12:F497)</totalsRowFormula>
    </tableColumn>
    <tableColumn id="7" xr3:uid="{141F35BC-4FF9-452D-990D-461C767BF434}" name="Rev I Distribution Percentage" totalsRowFunction="sum" totalsRowDxfId="11" dataCellStyle="Travel-Totals">
      <calculatedColumnFormula>IFERROR(F12/$F$498,"")</calculatedColumnFormula>
    </tableColumn>
    <tableColumn id="9" xr3:uid="{F44FE3D4-609B-4D1D-9E81-A1ADC3C60653}" name="Mil Rate" totalsRowFunction="sum" totalsRowDxfId="10" dataCellStyle="Travel-Totals" totalsRowCellStyle="Comma">
      <calculatedColumnFormula>IFERROR(D12/E12,"")</calculatedColumnFormula>
    </tableColumn>
    <tableColumn id="10" xr3:uid="{D3E3A5C5-2B20-40DD-BD28-45750EA9CF73}" name="Rev II Preliminary Comp Number" totalsRowFunction="sum" totalsRowDxfId="9" dataCellStyle="Comma" totalsRowCellStyle="Comma">
      <calculatedColumnFormula>IFERROR((H12-$H$4)*C12, "")</calculatedColumnFormula>
    </tableColumn>
    <tableColumn id="8" xr3:uid="{4E1D95F9-6DCA-424F-A165-8A27E6B19EEC}" name="Rev II Computed Number" totalsRowFunction="sum" totalsRowDxfId="8" dataCellStyle="Travel-Totals">
      <calculatedColumnFormula>IF(I12&gt;0,I12,0)</calculatedColumnFormula>
    </tableColumn>
    <tableColumn id="11" xr3:uid="{5E4D2521-25F0-4EF0-936C-2205E385DA50}" name="Rev II Distribution Percentage" totalsRowFunction="sum" dataDxfId="7" totalsRowDxfId="6" dataCellStyle="Travel-Totals">
      <calculatedColumnFormula>IFERROR(J12/$J$498,"")</calculatedColumnFormula>
    </tableColumn>
    <tableColumn id="12" xr3:uid="{E8E2BABC-74BD-43BA-837B-A6EC0F0753CD}" name="Rev I Projected Distribution" totalsRowFunction="sum" dataDxfId="5" totalsRowDxfId="4" dataCellStyle="Comma" totalsRowCellStyle="Comma">
      <calculatedColumnFormula>IFERROR(($B$7*G12),"")</calculatedColumnFormula>
    </tableColumn>
    <tableColumn id="13" xr3:uid="{D2C82FF9-E2ED-4E79-8C7A-5C84AEA7802F}" name="Rev II Projected Distribution" totalsRowFunction="sum" dataDxfId="3" totalsRowDxfId="2" dataCellStyle="Comma" totalsRowCellStyle="Comma">
      <calculatedColumnFormula>IFERROR(($B$8*K12),"")</calculatedColumnFormula>
    </tableColumn>
    <tableColumn id="14" xr3:uid="{338C5B3C-892D-4426-AAC9-72090738D520}" name="FY2026 Total Projected Distribution" totalsRowFunction="sum" dataDxfId="1" totalsRowDxfId="0" dataCellStyle="Comma" totalsRowCellStyle="Comma">
      <calculatedColumnFormula>IFERROR(L12+M12,"")</calculatedColumnFormula>
    </tableColumn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006E-F695-4F18-9D4F-BA6179A178DF}">
  <dimension ref="A1:P505"/>
  <sheetViews>
    <sheetView tabSelected="1" workbookViewId="0">
      <pane ySplit="5" topLeftCell="A454" activePane="bottomLeft" state="frozen"/>
      <selection pane="bottomLeft" sqref="A1:N1"/>
    </sheetView>
  </sheetViews>
  <sheetFormatPr defaultColWidth="8.88671875" defaultRowHeight="14.4" x14ac:dyDescent="0.3"/>
  <cols>
    <col min="1" max="1" width="13.109375" style="1" bestFit="1" customWidth="1"/>
    <col min="2" max="2" width="28.44140625" style="1" customWidth="1"/>
    <col min="3" max="3" width="13.6640625" style="18" customWidth="1"/>
    <col min="4" max="5" width="17.88671875" style="1" customWidth="1"/>
    <col min="6" max="6" width="13.6640625" style="1" hidden="1" customWidth="1"/>
    <col min="7" max="7" width="15.33203125" style="18" customWidth="1"/>
    <col min="8" max="8" width="14.5546875" style="1" hidden="1" customWidth="1"/>
    <col min="9" max="10" width="13.6640625" style="1" hidden="1" customWidth="1"/>
    <col min="11" max="11" width="17.6640625" style="18" customWidth="1"/>
    <col min="12" max="12" width="15.33203125" style="1" bestFit="1" customWidth="1"/>
    <col min="13" max="13" width="15" style="1" bestFit="1" customWidth="1"/>
    <col min="14" max="14" width="15.33203125" style="1" bestFit="1" customWidth="1"/>
    <col min="15" max="15" width="14" style="1" customWidth="1"/>
    <col min="16" max="16" width="16.44140625" style="1" customWidth="1"/>
    <col min="17" max="16384" width="8.88671875" style="1"/>
  </cols>
  <sheetData>
    <row r="1" spans="1:14" ht="15.6" x14ac:dyDescent="0.3">
      <c r="A1" s="90" t="s">
        <v>524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3">
      <c r="A2" s="91" t="s">
        <v>527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3">
      <c r="A3" s="91" t="s">
        <v>546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4" s="42" customFormat="1" ht="57.6" x14ac:dyDescent="0.3">
      <c r="A5" s="39" t="s">
        <v>7</v>
      </c>
      <c r="B5" s="39" t="s">
        <v>8</v>
      </c>
      <c r="C5" s="39" t="s">
        <v>519</v>
      </c>
      <c r="D5" s="39" t="s">
        <v>520</v>
      </c>
      <c r="E5" s="39" t="s">
        <v>521</v>
      </c>
      <c r="F5" s="40" t="s">
        <v>9</v>
      </c>
      <c r="G5" s="40" t="s">
        <v>10</v>
      </c>
      <c r="H5" s="40" t="s">
        <v>11</v>
      </c>
      <c r="I5" s="41" t="s">
        <v>12</v>
      </c>
      <c r="J5" s="41" t="s">
        <v>13</v>
      </c>
      <c r="K5" s="40" t="s">
        <v>14</v>
      </c>
      <c r="L5" s="40" t="s">
        <v>523</v>
      </c>
      <c r="M5" s="40" t="s">
        <v>15</v>
      </c>
      <c r="N5" s="40" t="s">
        <v>522</v>
      </c>
    </row>
    <row r="6" spans="1:14" x14ac:dyDescent="0.3">
      <c r="A6" s="15" t="s">
        <v>16</v>
      </c>
      <c r="B6" s="15" t="s">
        <v>17</v>
      </c>
      <c r="C6" s="23">
        <v>671</v>
      </c>
      <c r="D6" s="16">
        <v>1123643.28</v>
      </c>
      <c r="E6" s="16">
        <v>127750</v>
      </c>
      <c r="F6" s="17">
        <v>5901.8758581604698</v>
      </c>
      <c r="G6" s="20">
        <v>3.7479444895831602E-4</v>
      </c>
      <c r="H6" s="17">
        <v>8.7956421135029306</v>
      </c>
      <c r="I6" s="17">
        <v>-1271.11414183952</v>
      </c>
      <c r="J6" s="17">
        <v>0</v>
      </c>
      <c r="K6" s="20">
        <v>0</v>
      </c>
      <c r="L6" s="16">
        <v>81502.259067620107</v>
      </c>
      <c r="M6" s="16">
        <v>0</v>
      </c>
      <c r="N6" s="16">
        <v>81502.259067620107</v>
      </c>
    </row>
    <row r="7" spans="1:14" x14ac:dyDescent="0.3">
      <c r="A7" s="14" t="s">
        <v>18</v>
      </c>
      <c r="B7" s="14" t="s">
        <v>19</v>
      </c>
      <c r="C7" s="24">
        <v>2735</v>
      </c>
      <c r="D7" s="9">
        <v>7592056</v>
      </c>
      <c r="E7" s="9">
        <v>1232050</v>
      </c>
      <c r="F7" s="10">
        <v>16853.433837912398</v>
      </c>
      <c r="G7" s="21">
        <v>1.0702653868264499E-3</v>
      </c>
      <c r="H7" s="10">
        <v>6.1621330303153199</v>
      </c>
      <c r="I7" s="10">
        <v>-12383.716162087499</v>
      </c>
      <c r="J7" s="10">
        <v>0</v>
      </c>
      <c r="K7" s="21">
        <v>0</v>
      </c>
      <c r="L7" s="9">
        <v>232738.36384363699</v>
      </c>
      <c r="M7" s="9">
        <v>0</v>
      </c>
      <c r="N7" s="9">
        <v>232738.36384363699</v>
      </c>
    </row>
    <row r="8" spans="1:14" x14ac:dyDescent="0.3">
      <c r="A8" s="13" t="s">
        <v>20</v>
      </c>
      <c r="B8" s="13" t="s">
        <v>21</v>
      </c>
      <c r="C8" s="25">
        <v>1171</v>
      </c>
      <c r="D8" s="7">
        <v>2417589</v>
      </c>
      <c r="E8" s="7">
        <v>230100</v>
      </c>
      <c r="F8" s="8">
        <v>12303.332112125099</v>
      </c>
      <c r="G8" s="22">
        <v>7.8131439734355299E-4</v>
      </c>
      <c r="H8" s="8">
        <v>10.5066883963494</v>
      </c>
      <c r="I8" s="8">
        <v>-214.657887874837</v>
      </c>
      <c r="J8" s="8">
        <v>0</v>
      </c>
      <c r="K8" s="22">
        <v>0</v>
      </c>
      <c r="L8" s="7">
        <v>169903.49937823601</v>
      </c>
      <c r="M8" s="7">
        <v>0</v>
      </c>
      <c r="N8" s="7">
        <v>169903.49937823601</v>
      </c>
    </row>
    <row r="9" spans="1:14" x14ac:dyDescent="0.3">
      <c r="A9" s="14" t="s">
        <v>22</v>
      </c>
      <c r="B9" s="14" t="s">
        <v>23</v>
      </c>
      <c r="C9" s="24">
        <v>2089</v>
      </c>
      <c r="D9" s="9">
        <v>2249019</v>
      </c>
      <c r="E9" s="9">
        <v>242700</v>
      </c>
      <c r="F9" s="10">
        <v>19358.058059332499</v>
      </c>
      <c r="G9" s="21">
        <v>1.2293197752065201E-3</v>
      </c>
      <c r="H9" s="10">
        <v>9.2666625463535208</v>
      </c>
      <c r="I9" s="10">
        <v>-2973.35194066749</v>
      </c>
      <c r="J9" s="10">
        <v>0</v>
      </c>
      <c r="K9" s="21">
        <v>0</v>
      </c>
      <c r="L9" s="9">
        <v>267326.10121174302</v>
      </c>
      <c r="M9" s="9">
        <v>0</v>
      </c>
      <c r="N9" s="9">
        <v>267326.10121174302</v>
      </c>
    </row>
    <row r="10" spans="1:14" x14ac:dyDescent="0.3">
      <c r="A10" s="13" t="s">
        <v>20</v>
      </c>
      <c r="B10" s="13" t="s">
        <v>24</v>
      </c>
      <c r="C10" s="25">
        <v>534</v>
      </c>
      <c r="D10" s="7">
        <v>950136.26</v>
      </c>
      <c r="E10" s="7">
        <v>84900</v>
      </c>
      <c r="F10" s="8">
        <v>5976.12205936395</v>
      </c>
      <c r="G10" s="22">
        <v>3.7950940141344701E-4</v>
      </c>
      <c r="H10" s="8">
        <v>11.1912398115429</v>
      </c>
      <c r="I10" s="8">
        <v>267.66205936395801</v>
      </c>
      <c r="J10" s="8">
        <v>267.66205936395801</v>
      </c>
      <c r="K10" s="22">
        <v>1.3477631459267E-4</v>
      </c>
      <c r="L10" s="7">
        <v>82527.565812577493</v>
      </c>
      <c r="M10" s="7">
        <v>7866.1708930410896</v>
      </c>
      <c r="N10" s="7">
        <v>90393.736705618605</v>
      </c>
    </row>
    <row r="11" spans="1:14" x14ac:dyDescent="0.3">
      <c r="A11" s="14" t="s">
        <v>18</v>
      </c>
      <c r="B11" s="14" t="s">
        <v>25</v>
      </c>
      <c r="C11" s="24">
        <v>3146</v>
      </c>
      <c r="D11" s="9">
        <v>5369304</v>
      </c>
      <c r="E11" s="9">
        <v>565200</v>
      </c>
      <c r="F11" s="10">
        <v>29886.4656475583</v>
      </c>
      <c r="G11" s="21">
        <v>1.8979188469714001E-3</v>
      </c>
      <c r="H11" s="10">
        <v>9.4998301486199495</v>
      </c>
      <c r="I11" s="10">
        <v>-3744.2743524416001</v>
      </c>
      <c r="J11" s="10">
        <v>0</v>
      </c>
      <c r="K11" s="21">
        <v>0</v>
      </c>
      <c r="L11" s="9">
        <v>412718.688830917</v>
      </c>
      <c r="M11" s="9">
        <v>0</v>
      </c>
      <c r="N11" s="9">
        <v>412718.688830917</v>
      </c>
    </row>
    <row r="12" spans="1:14" x14ac:dyDescent="0.3">
      <c r="A12" s="13" t="s">
        <v>26</v>
      </c>
      <c r="B12" s="13" t="s">
        <v>27</v>
      </c>
      <c r="C12" s="25">
        <v>240</v>
      </c>
      <c r="D12" s="7">
        <v>399457.34</v>
      </c>
      <c r="E12" s="7">
        <v>37400</v>
      </c>
      <c r="F12" s="8">
        <v>2563.3626096256598</v>
      </c>
      <c r="G12" s="22">
        <v>1.6278452814736901E-4</v>
      </c>
      <c r="H12" s="8">
        <v>10.680677540106901</v>
      </c>
      <c r="I12" s="2">
        <v>-2.2373903743313401</v>
      </c>
      <c r="J12" s="2">
        <v>0</v>
      </c>
      <c r="K12" s="26">
        <v>0</v>
      </c>
      <c r="L12" s="11">
        <v>35398.888169613099</v>
      </c>
      <c r="M12" s="7">
        <v>0</v>
      </c>
      <c r="N12" s="7">
        <v>35398.888169613099</v>
      </c>
    </row>
    <row r="13" spans="1:14" x14ac:dyDescent="0.3">
      <c r="A13" s="14" t="s">
        <v>28</v>
      </c>
      <c r="B13" s="14" t="s">
        <v>29</v>
      </c>
      <c r="C13" s="24">
        <v>753</v>
      </c>
      <c r="D13" s="9">
        <v>2073234</v>
      </c>
      <c r="E13" s="9">
        <v>173550</v>
      </c>
      <c r="F13" s="10">
        <v>8995.3627312013796</v>
      </c>
      <c r="G13" s="21">
        <v>5.7124414322595003E-4</v>
      </c>
      <c r="H13" s="10">
        <v>11.9460328435609</v>
      </c>
      <c r="I13" s="10">
        <v>945.79273120138305</v>
      </c>
      <c r="J13" s="10">
        <v>945.79273120138305</v>
      </c>
      <c r="K13" s="21">
        <v>4.7623656106795398E-4</v>
      </c>
      <c r="L13" s="9">
        <v>124221.92559538101</v>
      </c>
      <c r="M13" s="9">
        <v>27795.374774838001</v>
      </c>
      <c r="N13" s="9">
        <v>152017.30037021899</v>
      </c>
    </row>
    <row r="14" spans="1:14" x14ac:dyDescent="0.3">
      <c r="A14" s="13" t="s">
        <v>30</v>
      </c>
      <c r="B14" s="13" t="s">
        <v>31</v>
      </c>
      <c r="C14" s="25">
        <v>841</v>
      </c>
      <c r="D14" s="7">
        <v>627911.15</v>
      </c>
      <c r="E14" s="7">
        <v>62600</v>
      </c>
      <c r="F14" s="8">
        <v>8435.6753538338598</v>
      </c>
      <c r="G14" s="22">
        <v>5.3570159247925205E-4</v>
      </c>
      <c r="H14" s="8">
        <v>10.030529552715601</v>
      </c>
      <c r="I14" s="8">
        <v>-554.61464616613296</v>
      </c>
      <c r="J14" s="8">
        <v>0</v>
      </c>
      <c r="K14" s="22">
        <v>0</v>
      </c>
      <c r="L14" s="7">
        <v>116492.893890316</v>
      </c>
      <c r="M14" s="7">
        <v>0</v>
      </c>
      <c r="N14" s="7">
        <v>116492.893890316</v>
      </c>
    </row>
    <row r="15" spans="1:14" x14ac:dyDescent="0.3">
      <c r="A15" s="14" t="s">
        <v>32</v>
      </c>
      <c r="B15" s="14" t="s">
        <v>33</v>
      </c>
      <c r="C15" s="24">
        <v>256</v>
      </c>
      <c r="D15" s="9">
        <v>344363</v>
      </c>
      <c r="E15" s="9">
        <v>38150</v>
      </c>
      <c r="F15" s="10">
        <v>2310.7975884665698</v>
      </c>
      <c r="G15" s="21">
        <v>1.4674556524702599E-4</v>
      </c>
      <c r="H15" s="10">
        <v>9.0265530799475702</v>
      </c>
      <c r="I15" s="3">
        <v>-425.84241153341998</v>
      </c>
      <c r="J15" s="3">
        <v>0</v>
      </c>
      <c r="K15" s="27">
        <v>0</v>
      </c>
      <c r="L15" s="12">
        <v>31911.078483229201</v>
      </c>
      <c r="M15" s="9">
        <v>0</v>
      </c>
      <c r="N15" s="9">
        <v>31911.078483229201</v>
      </c>
    </row>
    <row r="16" spans="1:14" x14ac:dyDescent="0.3">
      <c r="A16" s="13" t="s">
        <v>26</v>
      </c>
      <c r="B16" s="13" t="s">
        <v>34</v>
      </c>
      <c r="C16" s="25">
        <v>252</v>
      </c>
      <c r="D16" s="7">
        <v>264820.42</v>
      </c>
      <c r="E16" s="7">
        <v>19200</v>
      </c>
      <c r="F16" s="8">
        <v>3475.7680124999902</v>
      </c>
      <c r="G16" s="22">
        <v>2.2072618744608901E-4</v>
      </c>
      <c r="H16" s="8">
        <v>13.7927302083333</v>
      </c>
      <c r="I16" s="2">
        <v>781.88801249999904</v>
      </c>
      <c r="J16" s="2">
        <v>781.88801249999904</v>
      </c>
      <c r="K16" s="26">
        <v>3.9370534994519001E-4</v>
      </c>
      <c r="L16" s="11">
        <v>47998.797640250101</v>
      </c>
      <c r="M16" s="7">
        <v>22978.470464437502</v>
      </c>
      <c r="N16" s="7">
        <v>70977.268104687697</v>
      </c>
    </row>
    <row r="17" spans="1:14" x14ac:dyDescent="0.3">
      <c r="A17" s="14" t="s">
        <v>35</v>
      </c>
      <c r="B17" s="14" t="s">
        <v>36</v>
      </c>
      <c r="C17" s="24">
        <v>837</v>
      </c>
      <c r="D17" s="9">
        <v>1395468</v>
      </c>
      <c r="E17" s="9">
        <v>142150</v>
      </c>
      <c r="F17" s="10">
        <v>8216.7197748856797</v>
      </c>
      <c r="G17" s="21">
        <v>5.2179697341737095E-4</v>
      </c>
      <c r="H17" s="10">
        <v>9.8168695040450196</v>
      </c>
      <c r="I17" s="3">
        <v>-730.81022511431502</v>
      </c>
      <c r="J17" s="3">
        <v>0</v>
      </c>
      <c r="K17" s="27">
        <v>0</v>
      </c>
      <c r="L17" s="12">
        <v>113469.215529636</v>
      </c>
      <c r="M17" s="9">
        <v>0</v>
      </c>
      <c r="N17" s="9">
        <v>113469.215529636</v>
      </c>
    </row>
    <row r="18" spans="1:14" x14ac:dyDescent="0.3">
      <c r="A18" s="13" t="s">
        <v>37</v>
      </c>
      <c r="B18" s="13" t="s">
        <v>38</v>
      </c>
      <c r="C18" s="25">
        <v>2348</v>
      </c>
      <c r="D18" s="7">
        <v>3040696.54</v>
      </c>
      <c r="E18" s="7">
        <v>235500</v>
      </c>
      <c r="F18" s="8">
        <v>30316.5837618683</v>
      </c>
      <c r="G18" s="22">
        <v>1.9252331933782201E-3</v>
      </c>
      <c r="H18" s="8">
        <v>12.911662590233499</v>
      </c>
      <c r="I18" s="2">
        <v>5216.4637618683601</v>
      </c>
      <c r="J18" s="2">
        <v>5216.4637618683601</v>
      </c>
      <c r="K18" s="26">
        <v>2.62665453109602E-3</v>
      </c>
      <c r="L18" s="11">
        <v>418658.42711492302</v>
      </c>
      <c r="M18" s="7">
        <v>153303.742434471</v>
      </c>
      <c r="N18" s="7">
        <v>571962.16954939498</v>
      </c>
    </row>
    <row r="19" spans="1:14" x14ac:dyDescent="0.3">
      <c r="A19" s="14" t="s">
        <v>39</v>
      </c>
      <c r="B19" s="14" t="s">
        <v>40</v>
      </c>
      <c r="C19" s="24">
        <v>1452</v>
      </c>
      <c r="D19" s="9">
        <v>2723268</v>
      </c>
      <c r="E19" s="9">
        <v>224750</v>
      </c>
      <c r="F19" s="10">
        <v>17593.704720800801</v>
      </c>
      <c r="G19" s="21">
        <v>1.11727576527222E-3</v>
      </c>
      <c r="H19" s="10">
        <v>12.1168765294771</v>
      </c>
      <c r="I19" s="3">
        <v>2071.8247208008902</v>
      </c>
      <c r="J19" s="3">
        <v>2071.8247208008902</v>
      </c>
      <c r="K19" s="27">
        <v>1.04322929075218E-3</v>
      </c>
      <c r="L19" s="12">
        <v>242961.172782251</v>
      </c>
      <c r="M19" s="9">
        <v>60887.700531685601</v>
      </c>
      <c r="N19" s="9">
        <v>303848.87331393699</v>
      </c>
    </row>
    <row r="20" spans="1:14" x14ac:dyDescent="0.3">
      <c r="A20" s="13" t="s">
        <v>41</v>
      </c>
      <c r="B20" s="13" t="s">
        <v>42</v>
      </c>
      <c r="C20" s="25">
        <v>487</v>
      </c>
      <c r="D20" s="7">
        <v>1128223.3999999999</v>
      </c>
      <c r="E20" s="7">
        <v>176400</v>
      </c>
      <c r="F20" s="8">
        <v>3114.7664160997701</v>
      </c>
      <c r="G20" s="22">
        <v>1.97801036587686E-4</v>
      </c>
      <c r="H20" s="8">
        <v>6.3958242630385396</v>
      </c>
      <c r="I20" s="2">
        <v>-2091.2635839002201</v>
      </c>
      <c r="J20" s="2">
        <v>0</v>
      </c>
      <c r="K20" s="26">
        <v>0</v>
      </c>
      <c r="L20" s="11">
        <v>43013.527475179901</v>
      </c>
      <c r="M20" s="7">
        <v>0</v>
      </c>
      <c r="N20" s="7">
        <v>43013.527475179901</v>
      </c>
    </row>
    <row r="21" spans="1:14" x14ac:dyDescent="0.3">
      <c r="A21" s="14" t="s">
        <v>18</v>
      </c>
      <c r="B21" s="14" t="s">
        <v>43</v>
      </c>
      <c r="C21" s="24">
        <v>4446</v>
      </c>
      <c r="D21" s="9">
        <v>8526259</v>
      </c>
      <c r="E21" s="9">
        <v>874500</v>
      </c>
      <c r="F21" s="10">
        <v>43347.910250428802</v>
      </c>
      <c r="G21" s="21">
        <v>2.75277835831468E-3</v>
      </c>
      <c r="H21" s="10">
        <v>9.7498673527730109</v>
      </c>
      <c r="I21" s="3">
        <v>-4179.8297495711804</v>
      </c>
      <c r="J21" s="3">
        <v>0</v>
      </c>
      <c r="K21" s="27">
        <v>0</v>
      </c>
      <c r="L21" s="12">
        <v>598615.20238271495</v>
      </c>
      <c r="M21" s="9">
        <v>0</v>
      </c>
      <c r="N21" s="9">
        <v>598615.20238271495</v>
      </c>
    </row>
    <row r="22" spans="1:14" x14ac:dyDescent="0.3">
      <c r="A22" s="13" t="s">
        <v>26</v>
      </c>
      <c r="B22" s="13" t="s">
        <v>44</v>
      </c>
      <c r="C22" s="25">
        <v>1205</v>
      </c>
      <c r="D22" s="7">
        <v>1980568.84</v>
      </c>
      <c r="E22" s="7">
        <v>104850</v>
      </c>
      <c r="F22" s="8">
        <v>22761.9022622794</v>
      </c>
      <c r="G22" s="22">
        <v>1.44547849203542E-3</v>
      </c>
      <c r="H22" s="8">
        <v>18.889545445875001</v>
      </c>
      <c r="I22" s="2">
        <v>9880.4522622794502</v>
      </c>
      <c r="J22" s="2">
        <v>9880.4522622794502</v>
      </c>
      <c r="K22" s="26">
        <v>4.9751202900523801E-3</v>
      </c>
      <c r="L22" s="11">
        <v>314331.66329431499</v>
      </c>
      <c r="M22" s="7">
        <v>290371.09772043402</v>
      </c>
      <c r="N22" s="7">
        <v>604702.76101474999</v>
      </c>
    </row>
    <row r="23" spans="1:14" x14ac:dyDescent="0.3">
      <c r="A23" s="14" t="s">
        <v>37</v>
      </c>
      <c r="B23" s="14" t="s">
        <v>45</v>
      </c>
      <c r="C23" s="24">
        <v>968</v>
      </c>
      <c r="D23" s="9">
        <v>1379946.48</v>
      </c>
      <c r="E23" s="9">
        <v>143950</v>
      </c>
      <c r="F23" s="10">
        <v>9279.5289519972193</v>
      </c>
      <c r="G23" s="21">
        <v>5.8928991794153995E-4</v>
      </c>
      <c r="H23" s="10">
        <v>9.5862902396665497</v>
      </c>
      <c r="I23" s="3">
        <v>-1068.39104800277</v>
      </c>
      <c r="J23" s="3">
        <v>0</v>
      </c>
      <c r="K23" s="27">
        <v>0</v>
      </c>
      <c r="L23" s="12">
        <v>128146.133678062</v>
      </c>
      <c r="M23" s="9">
        <v>0</v>
      </c>
      <c r="N23" s="9">
        <v>128146.133678062</v>
      </c>
    </row>
    <row r="24" spans="1:14" x14ac:dyDescent="0.3">
      <c r="A24" s="13" t="s">
        <v>46</v>
      </c>
      <c r="B24" s="13" t="s">
        <v>47</v>
      </c>
      <c r="C24" s="25">
        <v>24523</v>
      </c>
      <c r="D24" s="7">
        <v>48415719.25</v>
      </c>
      <c r="E24" s="7">
        <v>3224350</v>
      </c>
      <c r="F24" s="8">
        <v>368228.84710647102</v>
      </c>
      <c r="G24" s="22">
        <v>2.3384112298973601E-2</v>
      </c>
      <c r="H24" s="8">
        <v>15.015652534619299</v>
      </c>
      <c r="I24" s="2">
        <v>106077.97710647099</v>
      </c>
      <c r="J24" s="2">
        <v>106077.97710647099</v>
      </c>
      <c r="K24" s="26">
        <v>5.3413617334593801E-2</v>
      </c>
      <c r="L24" s="11">
        <v>5085075.2564620702</v>
      </c>
      <c r="M24" s="7">
        <v>3117466.4720522598</v>
      </c>
      <c r="N24" s="7">
        <v>8202541.7285143305</v>
      </c>
    </row>
    <row r="25" spans="1:14" x14ac:dyDescent="0.3">
      <c r="A25" s="14" t="s">
        <v>22</v>
      </c>
      <c r="B25" s="14" t="s">
        <v>48</v>
      </c>
      <c r="C25" s="24">
        <v>19087</v>
      </c>
      <c r="D25" s="9">
        <v>39589010</v>
      </c>
      <c r="E25" s="9">
        <v>3018550</v>
      </c>
      <c r="F25" s="10">
        <v>250330.60041079301</v>
      </c>
      <c r="G25" s="21">
        <v>1.5897067592270699E-2</v>
      </c>
      <c r="H25" s="10">
        <v>13.115240761292601</v>
      </c>
      <c r="I25" s="3">
        <v>46290.570410793203</v>
      </c>
      <c r="J25" s="3">
        <v>46290.570410793203</v>
      </c>
      <c r="K25" s="27">
        <v>2.3308766640982099E-2</v>
      </c>
      <c r="L25" s="12">
        <v>3456953.3378142798</v>
      </c>
      <c r="M25" s="9">
        <v>1360407.74121265</v>
      </c>
      <c r="N25" s="9">
        <v>4817361.0790269403</v>
      </c>
    </row>
    <row r="26" spans="1:14" x14ac:dyDescent="0.3">
      <c r="A26" s="13" t="s">
        <v>32</v>
      </c>
      <c r="B26" s="13" t="s">
        <v>49</v>
      </c>
      <c r="C26" s="25">
        <v>92</v>
      </c>
      <c r="D26" s="7">
        <v>377938</v>
      </c>
      <c r="E26" s="7">
        <v>31350</v>
      </c>
      <c r="F26" s="8">
        <v>1109.1003508771901</v>
      </c>
      <c r="G26" s="22">
        <v>7.0432632748743706E-5</v>
      </c>
      <c r="H26" s="8">
        <v>12.0554385964912</v>
      </c>
      <c r="I26" s="2">
        <v>125.620350877193</v>
      </c>
      <c r="J26" s="2">
        <v>125.620350877193</v>
      </c>
      <c r="K26" s="26">
        <v>6.3253820766746803E-5</v>
      </c>
      <c r="L26" s="11">
        <v>15316.1785001279</v>
      </c>
      <c r="M26" s="7">
        <v>3691.7863891203501</v>
      </c>
      <c r="N26" s="7">
        <v>19007.9648892482</v>
      </c>
    </row>
    <row r="27" spans="1:14" x14ac:dyDescent="0.3">
      <c r="A27" s="14" t="s">
        <v>50</v>
      </c>
      <c r="B27" s="14" t="s">
        <v>51</v>
      </c>
      <c r="C27" s="24">
        <v>460</v>
      </c>
      <c r="D27" s="9">
        <v>764690</v>
      </c>
      <c r="E27" s="9">
        <v>65400</v>
      </c>
      <c r="F27" s="10">
        <v>5378.5535168195702</v>
      </c>
      <c r="G27" s="21">
        <v>3.4156123408490602E-4</v>
      </c>
      <c r="H27" s="10">
        <v>11.6925076452599</v>
      </c>
      <c r="I27" s="3">
        <v>461.15351681957202</v>
      </c>
      <c r="J27" s="3">
        <v>461.15351681957202</v>
      </c>
      <c r="K27" s="27">
        <v>2.3220538467828801E-4</v>
      </c>
      <c r="L27" s="12">
        <v>74275.412203183805</v>
      </c>
      <c r="M27" s="9">
        <v>13552.5833577222</v>
      </c>
      <c r="N27" s="9">
        <v>87827.995560905998</v>
      </c>
    </row>
    <row r="28" spans="1:14" x14ac:dyDescent="0.3">
      <c r="A28" s="13" t="s">
        <v>20</v>
      </c>
      <c r="B28" s="13" t="s">
        <v>52</v>
      </c>
      <c r="C28" s="25">
        <v>1328</v>
      </c>
      <c r="D28" s="7">
        <v>4345428.7</v>
      </c>
      <c r="E28" s="7">
        <v>405100</v>
      </c>
      <c r="F28" s="8">
        <v>14245.1970219698</v>
      </c>
      <c r="G28" s="22">
        <v>9.0463115396940096E-4</v>
      </c>
      <c r="H28" s="8">
        <v>10.726804986423099</v>
      </c>
      <c r="I28" s="2">
        <v>48.877021969885803</v>
      </c>
      <c r="J28" s="2">
        <v>48.877021969885803</v>
      </c>
      <c r="K28" s="26">
        <v>2.4611126825445001E-5</v>
      </c>
      <c r="L28" s="11">
        <v>196719.78300738899</v>
      </c>
      <c r="M28" s="7">
        <v>1436.4195227058599</v>
      </c>
      <c r="N28" s="7">
        <v>198156.202530095</v>
      </c>
    </row>
    <row r="29" spans="1:14" x14ac:dyDescent="0.3">
      <c r="A29" s="14" t="s">
        <v>53</v>
      </c>
      <c r="B29" s="14" t="s">
        <v>54</v>
      </c>
      <c r="C29" s="24">
        <v>1552</v>
      </c>
      <c r="D29" s="9">
        <v>2565483</v>
      </c>
      <c r="E29" s="9">
        <v>290600</v>
      </c>
      <c r="F29" s="10">
        <v>13701.4095526496</v>
      </c>
      <c r="G29" s="21">
        <v>8.7009831562911305E-4</v>
      </c>
      <c r="H29" s="10">
        <v>8.8282278045423208</v>
      </c>
      <c r="I29" s="10">
        <v>-2889.4704473503002</v>
      </c>
      <c r="J29" s="10">
        <v>0</v>
      </c>
      <c r="K29" s="21">
        <v>0</v>
      </c>
      <c r="L29" s="9">
        <v>189210.32190258201</v>
      </c>
      <c r="M29" s="9">
        <v>0</v>
      </c>
      <c r="N29" s="9">
        <v>189210.32190258201</v>
      </c>
    </row>
    <row r="30" spans="1:14" x14ac:dyDescent="0.3">
      <c r="A30" s="13" t="s">
        <v>30</v>
      </c>
      <c r="B30" s="13" t="s">
        <v>55</v>
      </c>
      <c r="C30" s="25">
        <v>31770</v>
      </c>
      <c r="D30" s="7">
        <v>61538970</v>
      </c>
      <c r="E30" s="7">
        <v>3775400</v>
      </c>
      <c r="F30" s="8">
        <v>517850.57924987999</v>
      </c>
      <c r="G30" s="22">
        <v>3.2885734494794698E-2</v>
      </c>
      <c r="H30" s="8">
        <v>16.2999867563701</v>
      </c>
      <c r="I30" s="2">
        <v>178229.27924988</v>
      </c>
      <c r="J30" s="2">
        <v>178229.27924988</v>
      </c>
      <c r="K30" s="26">
        <v>8.9744080527840706E-2</v>
      </c>
      <c r="L30" s="11">
        <v>7151284.2836202802</v>
      </c>
      <c r="M30" s="7">
        <v>5237880.8264967203</v>
      </c>
      <c r="N30" s="7">
        <v>12389165.110117</v>
      </c>
    </row>
    <row r="31" spans="1:14" x14ac:dyDescent="0.3">
      <c r="A31" s="14" t="s">
        <v>32</v>
      </c>
      <c r="B31" s="14" t="s">
        <v>56</v>
      </c>
      <c r="C31" s="24">
        <v>5221</v>
      </c>
      <c r="D31" s="9">
        <v>22137634.32</v>
      </c>
      <c r="E31" s="9">
        <v>2913550</v>
      </c>
      <c r="F31" s="10">
        <v>39670.020691156802</v>
      </c>
      <c r="G31" s="21">
        <v>2.5192165851047402E-3</v>
      </c>
      <c r="H31" s="10">
        <v>7.5981652348509501</v>
      </c>
      <c r="I31" s="3">
        <v>-16142.469308843099</v>
      </c>
      <c r="J31" s="3">
        <v>0</v>
      </c>
      <c r="K31" s="27">
        <v>0</v>
      </c>
      <c r="L31" s="12">
        <v>547825.19681738201</v>
      </c>
      <c r="M31" s="9">
        <v>0</v>
      </c>
      <c r="N31" s="9">
        <v>547825.19681738201</v>
      </c>
    </row>
    <row r="32" spans="1:14" x14ac:dyDescent="0.3">
      <c r="A32" s="13" t="s">
        <v>20</v>
      </c>
      <c r="B32" s="13" t="s">
        <v>57</v>
      </c>
      <c r="C32" s="25">
        <v>202</v>
      </c>
      <c r="D32" s="7">
        <v>205800</v>
      </c>
      <c r="E32" s="7">
        <v>18950</v>
      </c>
      <c r="F32" s="8">
        <v>2193.7519788918198</v>
      </c>
      <c r="G32" s="22">
        <v>1.3931266665718101E-4</v>
      </c>
      <c r="H32" s="8">
        <v>10.8601583113456</v>
      </c>
      <c r="I32" s="2">
        <v>34.371978891820604</v>
      </c>
      <c r="J32" s="2">
        <v>34.371978891820604</v>
      </c>
      <c r="K32" s="26">
        <v>1.7307378757022299E-5</v>
      </c>
      <c r="L32" s="11">
        <v>30294.731100879701</v>
      </c>
      <c r="M32" s="7">
        <v>1010.13890626692</v>
      </c>
      <c r="N32" s="7">
        <v>31304.870007146699</v>
      </c>
    </row>
    <row r="33" spans="1:14" x14ac:dyDescent="0.3">
      <c r="A33" s="14" t="s">
        <v>41</v>
      </c>
      <c r="B33" s="14" t="s">
        <v>58</v>
      </c>
      <c r="C33" s="24">
        <v>8830</v>
      </c>
      <c r="D33" s="9">
        <v>20614755</v>
      </c>
      <c r="E33" s="9">
        <v>1661450</v>
      </c>
      <c r="F33" s="10">
        <v>109559.894459658</v>
      </c>
      <c r="G33" s="21">
        <v>6.9575235499341201E-3</v>
      </c>
      <c r="H33" s="10">
        <v>12.407689066779</v>
      </c>
      <c r="I33" s="3">
        <v>15167.1944596587</v>
      </c>
      <c r="J33" s="3">
        <v>15167.1944596587</v>
      </c>
      <c r="K33" s="27">
        <v>7.6371622367425599E-3</v>
      </c>
      <c r="L33" s="12">
        <v>1512973.0133726301</v>
      </c>
      <c r="M33" s="9">
        <v>445740.213877047</v>
      </c>
      <c r="N33" s="9">
        <v>1958713.2272496701</v>
      </c>
    </row>
    <row r="34" spans="1:14" x14ac:dyDescent="0.3">
      <c r="A34" s="13" t="s">
        <v>20</v>
      </c>
      <c r="B34" s="13" t="s">
        <v>59</v>
      </c>
      <c r="C34" s="25">
        <v>457</v>
      </c>
      <c r="D34" s="7">
        <v>1503402</v>
      </c>
      <c r="E34" s="7">
        <v>130900</v>
      </c>
      <c r="F34" s="8">
        <v>5248.6991138273397</v>
      </c>
      <c r="G34" s="22">
        <v>3.3331492213529301E-4</v>
      </c>
      <c r="H34" s="8">
        <v>11.4851184110007</v>
      </c>
      <c r="I34" s="2">
        <v>363.369113827349</v>
      </c>
      <c r="J34" s="2">
        <v>363.369113827349</v>
      </c>
      <c r="K34" s="26">
        <v>1.82967844284056E-4</v>
      </c>
      <c r="L34" s="11">
        <v>72482.181127489501</v>
      </c>
      <c r="M34" s="7">
        <v>10678.85210706</v>
      </c>
      <c r="N34" s="7">
        <v>83161.033234549497</v>
      </c>
    </row>
    <row r="35" spans="1:14" x14ac:dyDescent="0.3">
      <c r="A35" s="14" t="s">
        <v>16</v>
      </c>
      <c r="B35" s="14" t="s">
        <v>60</v>
      </c>
      <c r="C35" s="24">
        <v>140</v>
      </c>
      <c r="D35" s="9">
        <v>538419</v>
      </c>
      <c r="E35" s="9">
        <v>144200</v>
      </c>
      <c r="F35" s="10">
        <v>522.73689320388303</v>
      </c>
      <c r="G35" s="21">
        <v>3.3196036403855603E-5</v>
      </c>
      <c r="H35" s="10">
        <v>3.7338349514563101</v>
      </c>
      <c r="I35" s="3">
        <v>-973.86310679611597</v>
      </c>
      <c r="J35" s="3">
        <v>0</v>
      </c>
      <c r="K35" s="27">
        <v>0</v>
      </c>
      <c r="L35" s="12">
        <v>7218.7620881922303</v>
      </c>
      <c r="M35" s="9">
        <v>0</v>
      </c>
      <c r="N35" s="9">
        <v>7218.7620881922303</v>
      </c>
    </row>
    <row r="36" spans="1:14" x14ac:dyDescent="0.3">
      <c r="A36" s="13" t="s">
        <v>20</v>
      </c>
      <c r="B36" s="13" t="s">
        <v>61</v>
      </c>
      <c r="C36" s="25">
        <v>62</v>
      </c>
      <c r="D36" s="7">
        <v>339324.93</v>
      </c>
      <c r="E36" s="7">
        <v>69150</v>
      </c>
      <c r="F36" s="8">
        <v>304.23927201735302</v>
      </c>
      <c r="G36" s="22">
        <v>1.9320499625480699E-5</v>
      </c>
      <c r="H36" s="8">
        <v>4.9070850325379602</v>
      </c>
      <c r="I36" s="2">
        <v>-358.54072798264599</v>
      </c>
      <c r="J36" s="2">
        <v>0</v>
      </c>
      <c r="K36" s="26">
        <v>0</v>
      </c>
      <c r="L36" s="11">
        <v>4201.4079188427904</v>
      </c>
      <c r="M36" s="7">
        <v>0</v>
      </c>
      <c r="N36" s="7">
        <v>4201.4079188427904</v>
      </c>
    </row>
    <row r="37" spans="1:14" x14ac:dyDescent="0.3">
      <c r="A37" s="14" t="s">
        <v>62</v>
      </c>
      <c r="B37" s="14" t="s">
        <v>63</v>
      </c>
      <c r="C37" s="24">
        <v>6901</v>
      </c>
      <c r="D37" s="9">
        <v>17375137</v>
      </c>
      <c r="E37" s="9">
        <v>1334650</v>
      </c>
      <c r="F37" s="10">
        <v>89840.6476881579</v>
      </c>
      <c r="G37" s="21">
        <v>5.7052667412147802E-3</v>
      </c>
      <c r="H37" s="10">
        <v>13.018496984227999</v>
      </c>
      <c r="I37" s="3">
        <v>16068.9576881579</v>
      </c>
      <c r="J37" s="3">
        <v>16068.9576881579</v>
      </c>
      <c r="K37" s="27">
        <v>8.0912285502915005E-3</v>
      </c>
      <c r="L37" s="12">
        <v>1240659.05801096</v>
      </c>
      <c r="M37" s="9">
        <v>472241.63016776502</v>
      </c>
      <c r="N37" s="9">
        <v>1712900.68817873</v>
      </c>
    </row>
    <row r="38" spans="1:14" x14ac:dyDescent="0.3">
      <c r="A38" s="13" t="s">
        <v>22</v>
      </c>
      <c r="B38" s="13" t="s">
        <v>64</v>
      </c>
      <c r="C38" s="25">
        <v>3364</v>
      </c>
      <c r="D38" s="7">
        <v>9375399.7699999996</v>
      </c>
      <c r="E38" s="7">
        <v>1233350</v>
      </c>
      <c r="F38" s="8">
        <v>25571.6907822434</v>
      </c>
      <c r="G38" s="22">
        <v>1.6239121231958001E-3</v>
      </c>
      <c r="H38" s="8">
        <v>7.6015727652329002</v>
      </c>
      <c r="I38" s="2">
        <v>-10389.469217756499</v>
      </c>
      <c r="J38" s="2">
        <v>0</v>
      </c>
      <c r="K38" s="26">
        <v>0</v>
      </c>
      <c r="L38" s="11">
        <v>353133.58278279298</v>
      </c>
      <c r="M38" s="7">
        <v>0</v>
      </c>
      <c r="N38" s="7">
        <v>353133.58278279298</v>
      </c>
    </row>
    <row r="39" spans="1:14" x14ac:dyDescent="0.3">
      <c r="A39" s="14" t="s">
        <v>62</v>
      </c>
      <c r="B39" s="14" t="s">
        <v>65</v>
      </c>
      <c r="C39" s="24">
        <v>1019</v>
      </c>
      <c r="D39" s="9">
        <v>1387063</v>
      </c>
      <c r="E39" s="9">
        <v>117500</v>
      </c>
      <c r="F39" s="10">
        <v>12029.082527659501</v>
      </c>
      <c r="G39" s="21">
        <v>7.6389837159900802E-4</v>
      </c>
      <c r="H39" s="10">
        <v>11.804791489361699</v>
      </c>
      <c r="I39" s="3">
        <v>1135.97252765957</v>
      </c>
      <c r="J39" s="3">
        <v>1135.97252765957</v>
      </c>
      <c r="K39" s="27">
        <v>5.7199810507433204E-4</v>
      </c>
      <c r="L39" s="12">
        <v>166116.23559643401</v>
      </c>
      <c r="M39" s="9">
        <v>33384.462682548197</v>
      </c>
      <c r="N39" s="9">
        <v>199500.69827898199</v>
      </c>
    </row>
    <row r="40" spans="1:14" x14ac:dyDescent="0.3">
      <c r="A40" s="13" t="s">
        <v>22</v>
      </c>
      <c r="B40" s="13" t="s">
        <v>66</v>
      </c>
      <c r="C40" s="25">
        <v>2780</v>
      </c>
      <c r="D40" s="7">
        <v>2903257</v>
      </c>
      <c r="E40" s="7">
        <v>300250</v>
      </c>
      <c r="F40" s="8">
        <v>26881.113938384598</v>
      </c>
      <c r="G40" s="22">
        <v>1.7070661139020899E-3</v>
      </c>
      <c r="H40" s="8">
        <v>9.6694654454621105</v>
      </c>
      <c r="I40" s="2">
        <v>-2837.08606161532</v>
      </c>
      <c r="J40" s="2">
        <v>0</v>
      </c>
      <c r="K40" s="26">
        <v>0</v>
      </c>
      <c r="L40" s="11">
        <v>371216.12939437601</v>
      </c>
      <c r="M40" s="7">
        <v>0</v>
      </c>
      <c r="N40" s="7">
        <v>371216.12939437601</v>
      </c>
    </row>
    <row r="41" spans="1:14" x14ac:dyDescent="0.3">
      <c r="A41" s="14" t="s">
        <v>18</v>
      </c>
      <c r="B41" s="14" t="s">
        <v>67</v>
      </c>
      <c r="C41" s="24">
        <v>8231</v>
      </c>
      <c r="D41" s="9">
        <v>13956084</v>
      </c>
      <c r="E41" s="9">
        <v>1243000</v>
      </c>
      <c r="F41" s="10">
        <v>92415.548997586404</v>
      </c>
      <c r="G41" s="21">
        <v>5.8687840263259104E-3</v>
      </c>
      <c r="H41" s="10">
        <v>11.2277425583266</v>
      </c>
      <c r="I41" s="3">
        <v>4426.1589975864799</v>
      </c>
      <c r="J41" s="3">
        <v>4426.1589975864799</v>
      </c>
      <c r="K41" s="27">
        <v>2.2287110803579902E-3</v>
      </c>
      <c r="L41" s="12">
        <v>1276217.29045064</v>
      </c>
      <c r="M41" s="9">
        <v>130077.916748909</v>
      </c>
      <c r="N41" s="9">
        <v>1406295.20719955</v>
      </c>
    </row>
    <row r="42" spans="1:14" x14ac:dyDescent="0.3">
      <c r="A42" s="13" t="s">
        <v>35</v>
      </c>
      <c r="B42" s="13" t="s">
        <v>68</v>
      </c>
      <c r="C42" s="25">
        <v>2643</v>
      </c>
      <c r="D42" s="7">
        <v>7735042.5300000003</v>
      </c>
      <c r="E42" s="7">
        <v>1073000</v>
      </c>
      <c r="F42" s="8">
        <v>19052.858720214299</v>
      </c>
      <c r="G42" s="22">
        <v>1.20993830719935E-3</v>
      </c>
      <c r="H42" s="8">
        <v>7.2088001211556296</v>
      </c>
      <c r="I42" s="2">
        <v>-9200.8112797856393</v>
      </c>
      <c r="J42" s="2">
        <v>0</v>
      </c>
      <c r="K42" s="26">
        <v>0</v>
      </c>
      <c r="L42" s="11">
        <v>263111.43519675301</v>
      </c>
      <c r="M42" s="7">
        <v>0</v>
      </c>
      <c r="N42" s="7">
        <v>263111.43519675301</v>
      </c>
    </row>
    <row r="43" spans="1:14" x14ac:dyDescent="0.3">
      <c r="A43" s="14" t="s">
        <v>18</v>
      </c>
      <c r="B43" s="14" t="s">
        <v>69</v>
      </c>
      <c r="C43" s="24">
        <v>22803</v>
      </c>
      <c r="D43" s="9">
        <v>52989864.899999999</v>
      </c>
      <c r="E43" s="9">
        <v>4571400</v>
      </c>
      <c r="F43" s="10">
        <v>264323.37780870101</v>
      </c>
      <c r="G43" s="21">
        <v>1.6785669016679501E-2</v>
      </c>
      <c r="H43" s="10">
        <v>11.591605394408701</v>
      </c>
      <c r="I43" s="3">
        <v>20559.307808701898</v>
      </c>
      <c r="J43" s="3">
        <v>20559.307808701898</v>
      </c>
      <c r="K43" s="27">
        <v>1.0352261891796E-2</v>
      </c>
      <c r="L43" s="12">
        <v>3650187.3190040099</v>
      </c>
      <c r="M43" s="9">
        <v>604206.02400722704</v>
      </c>
      <c r="N43" s="9">
        <v>4254393.3430112302</v>
      </c>
    </row>
    <row r="44" spans="1:14" x14ac:dyDescent="0.3">
      <c r="A44" s="13" t="s">
        <v>37</v>
      </c>
      <c r="B44" s="13" t="s">
        <v>70</v>
      </c>
      <c r="C44" s="25">
        <v>845</v>
      </c>
      <c r="D44" s="7">
        <v>1605215.69</v>
      </c>
      <c r="E44" s="7">
        <v>137050</v>
      </c>
      <c r="F44" s="8">
        <v>9897.1707993432992</v>
      </c>
      <c r="G44" s="22">
        <v>6.2851282628340196E-4</v>
      </c>
      <c r="H44" s="8">
        <v>11.7126281649033</v>
      </c>
      <c r="I44" s="2">
        <v>864.12079934330495</v>
      </c>
      <c r="J44" s="2">
        <v>864.12079934330495</v>
      </c>
      <c r="K44" s="26">
        <v>4.3511215962065098E-4</v>
      </c>
      <c r="L44" s="11">
        <v>136675.49062544599</v>
      </c>
      <c r="M44" s="7">
        <v>25395.163946724799</v>
      </c>
      <c r="N44" s="7">
        <v>162070.65457217101</v>
      </c>
    </row>
    <row r="45" spans="1:14" x14ac:dyDescent="0.3">
      <c r="A45" s="14" t="s">
        <v>26</v>
      </c>
      <c r="B45" s="14" t="s">
        <v>71</v>
      </c>
      <c r="C45" s="24">
        <v>670</v>
      </c>
      <c r="D45" s="9">
        <v>862540.11</v>
      </c>
      <c r="E45" s="9">
        <v>57250</v>
      </c>
      <c r="F45" s="10">
        <v>10094.355872489001</v>
      </c>
      <c r="G45" s="21">
        <v>6.4103492478370997E-4</v>
      </c>
      <c r="H45" s="10">
        <v>15.0662027947598</v>
      </c>
      <c r="I45" s="3">
        <v>2932.0558724890798</v>
      </c>
      <c r="J45" s="3">
        <v>2932.0558724890798</v>
      </c>
      <c r="K45" s="27">
        <v>1.4763828897263701E-3</v>
      </c>
      <c r="L45" s="12">
        <v>139398.52806337801</v>
      </c>
      <c r="M45" s="9">
        <v>86168.553794103704</v>
      </c>
      <c r="N45" s="9">
        <v>225567.081857482</v>
      </c>
    </row>
    <row r="46" spans="1:14" x14ac:dyDescent="0.3">
      <c r="A46" s="13" t="s">
        <v>32</v>
      </c>
      <c r="B46" s="13" t="s">
        <v>72</v>
      </c>
      <c r="C46" s="25">
        <v>2838</v>
      </c>
      <c r="D46" s="7">
        <v>8826629</v>
      </c>
      <c r="E46" s="7">
        <v>1141700</v>
      </c>
      <c r="F46" s="8">
        <v>21940.941667688501</v>
      </c>
      <c r="G46" s="22">
        <v>1.3933439705610801E-3</v>
      </c>
      <c r="H46" s="8">
        <v>7.7311281422440201</v>
      </c>
      <c r="I46" s="2">
        <v>-8397.27833231146</v>
      </c>
      <c r="J46" s="2">
        <v>0</v>
      </c>
      <c r="K46" s="26">
        <v>0</v>
      </c>
      <c r="L46" s="11">
        <v>302994.565620168</v>
      </c>
      <c r="M46" s="7">
        <v>0</v>
      </c>
      <c r="N46" s="7">
        <v>302994.565620168</v>
      </c>
    </row>
    <row r="47" spans="1:14" x14ac:dyDescent="0.3">
      <c r="A47" s="14" t="s">
        <v>28</v>
      </c>
      <c r="B47" s="14" t="s">
        <v>73</v>
      </c>
      <c r="C47" s="24">
        <v>3120</v>
      </c>
      <c r="D47" s="9">
        <v>10116075.939999999</v>
      </c>
      <c r="E47" s="9">
        <v>1752550</v>
      </c>
      <c r="F47" s="10">
        <v>18009.276159196499</v>
      </c>
      <c r="G47" s="21">
        <v>1.1436663353214E-3</v>
      </c>
      <c r="H47" s="10">
        <v>5.7722038971783904</v>
      </c>
      <c r="I47" s="3">
        <v>-15343.5238408034</v>
      </c>
      <c r="J47" s="3">
        <v>0</v>
      </c>
      <c r="K47" s="27">
        <v>0</v>
      </c>
      <c r="L47" s="12">
        <v>248700.027994937</v>
      </c>
      <c r="M47" s="9">
        <v>0</v>
      </c>
      <c r="N47" s="9">
        <v>248700.027994937</v>
      </c>
    </row>
    <row r="48" spans="1:14" x14ac:dyDescent="0.3">
      <c r="A48" s="13" t="s">
        <v>28</v>
      </c>
      <c r="B48" s="13" t="s">
        <v>74</v>
      </c>
      <c r="C48" s="25">
        <v>2054</v>
      </c>
      <c r="D48" s="7">
        <v>8727167.3800000008</v>
      </c>
      <c r="E48" s="7">
        <v>1363250</v>
      </c>
      <c r="F48" s="8">
        <v>13149.1669162075</v>
      </c>
      <c r="G48" s="22">
        <v>8.3502853788541202E-4</v>
      </c>
      <c r="H48" s="8">
        <v>6.4017365706950304</v>
      </c>
      <c r="I48" s="2">
        <v>-8808.0930837924006</v>
      </c>
      <c r="J48" s="2">
        <v>0</v>
      </c>
      <c r="K48" s="26">
        <v>0</v>
      </c>
      <c r="L48" s="11">
        <v>181584.09873130699</v>
      </c>
      <c r="M48" s="7">
        <v>0</v>
      </c>
      <c r="N48" s="7">
        <v>181584.09873130699</v>
      </c>
    </row>
    <row r="49" spans="1:14" x14ac:dyDescent="0.3">
      <c r="A49" s="14" t="s">
        <v>41</v>
      </c>
      <c r="B49" s="14" t="s">
        <v>75</v>
      </c>
      <c r="C49" s="24">
        <v>3206</v>
      </c>
      <c r="D49" s="9">
        <v>4054377.97</v>
      </c>
      <c r="E49" s="9">
        <v>423600</v>
      </c>
      <c r="F49" s="10">
        <v>30685.400783333302</v>
      </c>
      <c r="G49" s="21">
        <v>1.9486546572735099E-3</v>
      </c>
      <c r="H49" s="10">
        <v>9.5712416666666602</v>
      </c>
      <c r="I49" s="3">
        <v>-3586.73921666666</v>
      </c>
      <c r="J49" s="3">
        <v>0</v>
      </c>
      <c r="K49" s="27">
        <v>0</v>
      </c>
      <c r="L49" s="12">
        <v>423751.62479552499</v>
      </c>
      <c r="M49" s="9">
        <v>0</v>
      </c>
      <c r="N49" s="9">
        <v>423751.62479552499</v>
      </c>
    </row>
    <row r="50" spans="1:14" x14ac:dyDescent="0.3">
      <c r="A50" s="13" t="s">
        <v>41</v>
      </c>
      <c r="B50" s="13" t="s">
        <v>76</v>
      </c>
      <c r="C50" s="25">
        <v>3167</v>
      </c>
      <c r="D50" s="7">
        <v>6696189.7999999998</v>
      </c>
      <c r="E50" s="7">
        <v>528500</v>
      </c>
      <c r="F50" s="8">
        <v>40126.4580824976</v>
      </c>
      <c r="G50" s="22">
        <v>2.5482023185703102E-3</v>
      </c>
      <c r="H50" s="8">
        <v>12.6701793755912</v>
      </c>
      <c r="I50" s="2">
        <v>6271.2280824976297</v>
      </c>
      <c r="J50" s="2">
        <v>6271.2280824976297</v>
      </c>
      <c r="K50" s="26">
        <v>3.1577617348441402E-3</v>
      </c>
      <c r="L50" s="11">
        <v>554128.39251502894</v>
      </c>
      <c r="M50" s="7">
        <v>184301.62243908699</v>
      </c>
      <c r="N50" s="7">
        <v>738430.01495411596</v>
      </c>
    </row>
    <row r="51" spans="1:14" x14ac:dyDescent="0.3">
      <c r="A51" s="14" t="s">
        <v>16</v>
      </c>
      <c r="B51" s="14" t="s">
        <v>77</v>
      </c>
      <c r="C51" s="24">
        <v>141</v>
      </c>
      <c r="D51" s="9">
        <v>541053.76</v>
      </c>
      <c r="E51" s="9">
        <v>131400</v>
      </c>
      <c r="F51" s="10">
        <v>580.582801826484</v>
      </c>
      <c r="G51" s="21">
        <v>3.6869499886948603E-5</v>
      </c>
      <c r="H51" s="10">
        <v>4.1176085235920796</v>
      </c>
      <c r="I51" s="3">
        <v>-926.70719817351596</v>
      </c>
      <c r="J51" s="3">
        <v>0</v>
      </c>
      <c r="K51" s="27">
        <v>0</v>
      </c>
      <c r="L51" s="12">
        <v>8017.5881468668204</v>
      </c>
      <c r="M51" s="9">
        <v>0</v>
      </c>
      <c r="N51" s="9">
        <v>8017.5881468668204</v>
      </c>
    </row>
    <row r="52" spans="1:14" x14ac:dyDescent="0.3">
      <c r="A52" s="13" t="s">
        <v>30</v>
      </c>
      <c r="B52" s="13" t="s">
        <v>78</v>
      </c>
      <c r="C52" s="25">
        <v>1211</v>
      </c>
      <c r="D52" s="7">
        <v>1112127</v>
      </c>
      <c r="E52" s="7">
        <v>100250</v>
      </c>
      <c r="F52" s="8">
        <v>13434.2722892768</v>
      </c>
      <c r="G52" s="22">
        <v>8.5313395280138104E-4</v>
      </c>
      <c r="H52" s="8">
        <v>11.0935361596009</v>
      </c>
      <c r="I52" s="2">
        <v>488.68228927680798</v>
      </c>
      <c r="J52" s="2">
        <v>488.68228927680798</v>
      </c>
      <c r="K52" s="26">
        <v>2.4606699250519898E-4</v>
      </c>
      <c r="L52" s="11">
        <v>185521.27608574601</v>
      </c>
      <c r="M52" s="7">
        <v>14361.6110889548</v>
      </c>
      <c r="N52" s="7">
        <v>199882.887174701</v>
      </c>
    </row>
    <row r="53" spans="1:14" x14ac:dyDescent="0.3">
      <c r="A53" s="14" t="s">
        <v>30</v>
      </c>
      <c r="B53" s="14" t="s">
        <v>79</v>
      </c>
      <c r="C53" s="24">
        <v>1570</v>
      </c>
      <c r="D53" s="9">
        <v>2004740</v>
      </c>
      <c r="E53" s="9">
        <v>182200</v>
      </c>
      <c r="F53" s="10">
        <v>17274.6531284302</v>
      </c>
      <c r="G53" s="21">
        <v>1.09701461972703E-3</v>
      </c>
      <c r="H53" s="10">
        <v>11.002963776070199</v>
      </c>
      <c r="I53" s="3">
        <v>491.35312843029698</v>
      </c>
      <c r="J53" s="3">
        <v>491.35312843029698</v>
      </c>
      <c r="K53" s="27">
        <v>2.4741184451310897E-4</v>
      </c>
      <c r="L53" s="12">
        <v>238555.21336150699</v>
      </c>
      <c r="M53" s="9">
        <v>14440.102890366999</v>
      </c>
      <c r="N53" s="9">
        <v>252995.316251874</v>
      </c>
    </row>
    <row r="54" spans="1:14" x14ac:dyDescent="0.3">
      <c r="A54" s="13" t="s">
        <v>28</v>
      </c>
      <c r="B54" s="13" t="s">
        <v>80</v>
      </c>
      <c r="C54" s="25">
        <v>861</v>
      </c>
      <c r="D54" s="7">
        <v>2416556</v>
      </c>
      <c r="E54" s="7">
        <v>381250</v>
      </c>
      <c r="F54" s="8">
        <v>5457.4549927868802</v>
      </c>
      <c r="G54" s="22">
        <v>3.4657181646885802E-4</v>
      </c>
      <c r="H54" s="8">
        <v>6.3385075409836</v>
      </c>
      <c r="I54" s="2">
        <v>-3746.6350072131099</v>
      </c>
      <c r="J54" s="2">
        <v>0</v>
      </c>
      <c r="K54" s="26">
        <v>0</v>
      </c>
      <c r="L54" s="11">
        <v>75365.006205099897</v>
      </c>
      <c r="M54" s="7">
        <v>0</v>
      </c>
      <c r="N54" s="7">
        <v>75365.006205099897</v>
      </c>
    </row>
    <row r="55" spans="1:14" x14ac:dyDescent="0.3">
      <c r="A55" s="14" t="s">
        <v>30</v>
      </c>
      <c r="B55" s="14" t="s">
        <v>81</v>
      </c>
      <c r="C55" s="24">
        <v>9588</v>
      </c>
      <c r="D55" s="9">
        <v>18601533</v>
      </c>
      <c r="E55" s="9">
        <v>1177350</v>
      </c>
      <c r="F55" s="10">
        <v>151485.538203592</v>
      </c>
      <c r="G55" s="21">
        <v>9.6199818804500892E-3</v>
      </c>
      <c r="H55" s="4">
        <v>15.7994929290355</v>
      </c>
      <c r="I55" s="3">
        <v>48989.818203592797</v>
      </c>
      <c r="J55" s="3">
        <v>48989.818203592797</v>
      </c>
      <c r="K55" s="27">
        <v>2.4667923297515399E-2</v>
      </c>
      <c r="L55" s="12">
        <v>2091947.3530768701</v>
      </c>
      <c r="M55" s="9">
        <v>1439734.428272</v>
      </c>
      <c r="N55" s="9">
        <v>3531681.7813488701</v>
      </c>
    </row>
    <row r="56" spans="1:14" x14ac:dyDescent="0.3">
      <c r="A56" s="13" t="s">
        <v>26</v>
      </c>
      <c r="B56" s="13" t="s">
        <v>82</v>
      </c>
      <c r="C56" s="25">
        <v>523</v>
      </c>
      <c r="D56" s="7">
        <v>700406.24</v>
      </c>
      <c r="E56" s="7">
        <v>49400</v>
      </c>
      <c r="F56" s="8">
        <v>7415.2320550607201</v>
      </c>
      <c r="G56" s="22">
        <v>4.7089906307191698E-4</v>
      </c>
      <c r="H56" s="5">
        <v>14.178263967611301</v>
      </c>
      <c r="I56" s="2">
        <v>1824.36205506072</v>
      </c>
      <c r="J56" s="2">
        <v>1824.36205506072</v>
      </c>
      <c r="K56" s="26">
        <v>9.1862400987303896E-4</v>
      </c>
      <c r="L56" s="11">
        <v>102401.029523933</v>
      </c>
      <c r="M56" s="7">
        <v>53615.158345522701</v>
      </c>
      <c r="N56" s="7">
        <v>156016.18786945599</v>
      </c>
    </row>
    <row r="57" spans="1:14" x14ac:dyDescent="0.3">
      <c r="A57" s="14" t="s">
        <v>53</v>
      </c>
      <c r="B57" s="14" t="s">
        <v>83</v>
      </c>
      <c r="C57" s="24">
        <v>5545</v>
      </c>
      <c r="D57" s="9">
        <v>18095801.809999999</v>
      </c>
      <c r="E57" s="9">
        <v>2178850</v>
      </c>
      <c r="F57" s="10">
        <v>46052.376729214899</v>
      </c>
      <c r="G57" s="21">
        <v>2.92452358779818E-3</v>
      </c>
      <c r="H57" s="4">
        <v>8.3052077058998997</v>
      </c>
      <c r="I57" s="3">
        <v>-13223.673270785001</v>
      </c>
      <c r="J57" s="3">
        <v>0</v>
      </c>
      <c r="K57" s="27">
        <v>0</v>
      </c>
      <c r="L57" s="12">
        <v>635962.67171129305</v>
      </c>
      <c r="M57" s="9">
        <v>0</v>
      </c>
      <c r="N57" s="9">
        <v>635962.67171129305</v>
      </c>
    </row>
    <row r="58" spans="1:14" x14ac:dyDescent="0.3">
      <c r="A58" s="13" t="s">
        <v>37</v>
      </c>
      <c r="B58" s="13" t="s">
        <v>84</v>
      </c>
      <c r="C58" s="25">
        <v>60</v>
      </c>
      <c r="D58" s="7">
        <v>193462.15</v>
      </c>
      <c r="E58" s="7">
        <v>17600</v>
      </c>
      <c r="F58" s="8">
        <v>659.53005681818104</v>
      </c>
      <c r="G58" s="22">
        <v>4.18829894354407E-5</v>
      </c>
      <c r="H58" s="5">
        <v>10.992167613636299</v>
      </c>
      <c r="I58" s="2">
        <v>18.130056818181799</v>
      </c>
      <c r="J58" s="2">
        <v>18.130056818181799</v>
      </c>
      <c r="K58" s="26">
        <v>9.1290571667748406E-6</v>
      </c>
      <c r="L58" s="11">
        <v>9107.8143365814103</v>
      </c>
      <c r="M58" s="7">
        <v>532.81412229755301</v>
      </c>
      <c r="N58" s="7">
        <v>9640.6284588789695</v>
      </c>
    </row>
    <row r="59" spans="1:14" x14ac:dyDescent="0.3">
      <c r="A59" s="14" t="s">
        <v>28</v>
      </c>
      <c r="B59" s="14" t="s">
        <v>85</v>
      </c>
      <c r="C59" s="24">
        <v>2934</v>
      </c>
      <c r="D59" s="9">
        <v>8659821.8300000001</v>
      </c>
      <c r="E59" s="9">
        <v>1733200</v>
      </c>
      <c r="F59" s="10">
        <v>14659.541454661799</v>
      </c>
      <c r="G59" s="21">
        <v>9.3094380388985404E-4</v>
      </c>
      <c r="H59" s="4">
        <v>4.9964353969536104</v>
      </c>
      <c r="I59" s="3">
        <v>-16704.9185453381</v>
      </c>
      <c r="J59" s="3">
        <v>0</v>
      </c>
      <c r="K59" s="27">
        <v>0</v>
      </c>
      <c r="L59" s="12">
        <v>202441.69382152401</v>
      </c>
      <c r="M59" s="9">
        <v>0</v>
      </c>
      <c r="N59" s="9">
        <v>202441.69382152401</v>
      </c>
    </row>
    <row r="60" spans="1:14" x14ac:dyDescent="0.3">
      <c r="A60" s="13" t="s">
        <v>32</v>
      </c>
      <c r="B60" s="13" t="s">
        <v>86</v>
      </c>
      <c r="C60" s="25">
        <v>831</v>
      </c>
      <c r="D60" s="7">
        <v>2896279</v>
      </c>
      <c r="E60" s="7">
        <v>507650</v>
      </c>
      <c r="F60" s="8">
        <v>4741.07721658623</v>
      </c>
      <c r="G60" s="22">
        <v>3.0107875285148897E-4</v>
      </c>
      <c r="H60" s="5">
        <v>5.70526740864769</v>
      </c>
      <c r="I60" s="2">
        <v>-4142.3127834137604</v>
      </c>
      <c r="J60" s="2">
        <v>0</v>
      </c>
      <c r="K60" s="26">
        <v>0</v>
      </c>
      <c r="L60" s="11">
        <v>65472.150355639598</v>
      </c>
      <c r="M60" s="7">
        <v>0</v>
      </c>
      <c r="N60" s="7">
        <v>65472.1503556397</v>
      </c>
    </row>
    <row r="61" spans="1:14" x14ac:dyDescent="0.3">
      <c r="A61" s="14" t="s">
        <v>62</v>
      </c>
      <c r="B61" s="14" t="s">
        <v>87</v>
      </c>
      <c r="C61" s="24">
        <v>1039</v>
      </c>
      <c r="D61" s="9">
        <v>1499756</v>
      </c>
      <c r="E61" s="9">
        <v>117100</v>
      </c>
      <c r="F61" s="10">
        <v>13306.972536293701</v>
      </c>
      <c r="G61" s="21">
        <v>8.4504987209239098E-4</v>
      </c>
      <c r="H61" s="4">
        <v>12.807480785653199</v>
      </c>
      <c r="I61" s="3">
        <v>2200.0625362937599</v>
      </c>
      <c r="J61" s="3">
        <v>2200.0625362937599</v>
      </c>
      <c r="K61" s="27">
        <v>1.1078010877585099E-3</v>
      </c>
      <c r="L61" s="12">
        <v>183763.32358111601</v>
      </c>
      <c r="M61" s="9">
        <v>64656.410127712399</v>
      </c>
      <c r="N61" s="9">
        <v>248419.73370882799</v>
      </c>
    </row>
    <row r="62" spans="1:14" x14ac:dyDescent="0.3">
      <c r="A62" s="13" t="s">
        <v>32</v>
      </c>
      <c r="B62" s="13" t="s">
        <v>88</v>
      </c>
      <c r="C62" s="25">
        <v>935</v>
      </c>
      <c r="D62" s="7">
        <v>2819534.9</v>
      </c>
      <c r="E62" s="7">
        <v>528050</v>
      </c>
      <c r="F62" s="8">
        <v>4992.4536151879502</v>
      </c>
      <c r="G62" s="22">
        <v>3.17042233117647E-4</v>
      </c>
      <c r="H62" s="5">
        <v>5.3395225830887201</v>
      </c>
      <c r="I62" s="2">
        <v>-5002.6963848120404</v>
      </c>
      <c r="J62" s="2">
        <v>0</v>
      </c>
      <c r="K62" s="26">
        <v>0</v>
      </c>
      <c r="L62" s="11">
        <v>68943.545697511305</v>
      </c>
      <c r="M62" s="7">
        <v>0</v>
      </c>
      <c r="N62" s="7">
        <v>68943.545697511305</v>
      </c>
    </row>
    <row r="63" spans="1:14" x14ac:dyDescent="0.3">
      <c r="A63" s="14" t="s">
        <v>35</v>
      </c>
      <c r="B63" s="14" t="s">
        <v>89</v>
      </c>
      <c r="C63" s="24">
        <v>1711</v>
      </c>
      <c r="D63" s="9">
        <v>3642296.22</v>
      </c>
      <c r="E63" s="9">
        <v>350050</v>
      </c>
      <c r="F63" s="10">
        <v>17803.081938065901</v>
      </c>
      <c r="G63" s="21">
        <v>1.13057211725509E-3</v>
      </c>
      <c r="H63" s="4">
        <v>10.4050741894015</v>
      </c>
      <c r="I63" s="3">
        <v>-487.50806193400803</v>
      </c>
      <c r="J63" s="3">
        <v>0</v>
      </c>
      <c r="K63" s="27">
        <v>0</v>
      </c>
      <c r="L63" s="12">
        <v>245852.578263239</v>
      </c>
      <c r="M63" s="9">
        <v>0</v>
      </c>
      <c r="N63" s="9">
        <v>245852.578263239</v>
      </c>
    </row>
    <row r="64" spans="1:14" x14ac:dyDescent="0.3">
      <c r="A64" s="13" t="s">
        <v>16</v>
      </c>
      <c r="B64" s="13" t="s">
        <v>90</v>
      </c>
      <c r="C64" s="25">
        <v>1155</v>
      </c>
      <c r="D64" s="7">
        <v>1428452</v>
      </c>
      <c r="E64" s="7">
        <v>102850</v>
      </c>
      <c r="F64" s="8">
        <v>16041.439572192499</v>
      </c>
      <c r="G64" s="22">
        <v>1.0187002657205901E-3</v>
      </c>
      <c r="H64" s="5">
        <v>13.888692270296501</v>
      </c>
      <c r="I64" s="2">
        <v>3694.48957219251</v>
      </c>
      <c r="J64" s="2">
        <v>3694.48957219251</v>
      </c>
      <c r="K64" s="26">
        <v>1.8602923777257801E-3</v>
      </c>
      <c r="L64" s="11">
        <v>221525.08715049599</v>
      </c>
      <c r="M64" s="7">
        <v>108575.292316299</v>
      </c>
      <c r="N64" s="7">
        <v>330100.379466796</v>
      </c>
    </row>
    <row r="65" spans="1:14" x14ac:dyDescent="0.3">
      <c r="A65" s="14" t="s">
        <v>53</v>
      </c>
      <c r="B65" s="14" t="s">
        <v>91</v>
      </c>
      <c r="C65" s="24">
        <v>22145</v>
      </c>
      <c r="D65" s="9">
        <v>55787183</v>
      </c>
      <c r="E65" s="9">
        <v>4140700</v>
      </c>
      <c r="F65" s="10">
        <v>298357.08154056</v>
      </c>
      <c r="G65" s="21">
        <v>1.8946955282732599E-2</v>
      </c>
      <c r="H65" s="4">
        <v>13.4728869514816</v>
      </c>
      <c r="I65" s="3">
        <v>61627.031540560703</v>
      </c>
      <c r="J65" s="3">
        <v>61627.031540560703</v>
      </c>
      <c r="K65" s="27">
        <v>3.1031160001010701E-2</v>
      </c>
      <c r="L65" s="12">
        <v>4120177.5060644899</v>
      </c>
      <c r="M65" s="9">
        <v>1811122.4387977601</v>
      </c>
      <c r="N65" s="9">
        <v>5931299.9448622596</v>
      </c>
    </row>
    <row r="66" spans="1:14" x14ac:dyDescent="0.3">
      <c r="A66" s="13" t="s">
        <v>35</v>
      </c>
      <c r="B66" s="13" t="s">
        <v>92</v>
      </c>
      <c r="C66" s="25">
        <v>2098</v>
      </c>
      <c r="D66" s="7">
        <v>2862222.91</v>
      </c>
      <c r="E66" s="7">
        <v>227000</v>
      </c>
      <c r="F66" s="8">
        <v>26453.4963223788</v>
      </c>
      <c r="G66" s="22">
        <v>1.67991055987021E-3</v>
      </c>
      <c r="H66" s="5">
        <v>12.608911497797299</v>
      </c>
      <c r="I66" s="2">
        <v>4025.8763223788501</v>
      </c>
      <c r="J66" s="2">
        <v>4025.8763223788501</v>
      </c>
      <c r="K66" s="26">
        <v>2.0271560901289798E-3</v>
      </c>
      <c r="L66" s="11">
        <v>365310.92187066999</v>
      </c>
      <c r="M66" s="7">
        <v>118314.232586167</v>
      </c>
      <c r="N66" s="7">
        <v>483625.15445683798</v>
      </c>
    </row>
    <row r="67" spans="1:14" x14ac:dyDescent="0.3">
      <c r="A67" s="14" t="s">
        <v>32</v>
      </c>
      <c r="B67" s="14" t="s">
        <v>93</v>
      </c>
      <c r="C67" s="24">
        <v>5055</v>
      </c>
      <c r="D67" s="9">
        <v>8039757</v>
      </c>
      <c r="E67" s="9">
        <v>715850</v>
      </c>
      <c r="F67" s="10">
        <v>56773.0273590836</v>
      </c>
      <c r="G67" s="21">
        <v>3.6053309178508E-3</v>
      </c>
      <c r="H67" s="4">
        <v>11.231063770342899</v>
      </c>
      <c r="I67" s="3">
        <v>2735.0773590836102</v>
      </c>
      <c r="J67" s="3">
        <v>2735.0773590836102</v>
      </c>
      <c r="K67" s="27">
        <v>1.3771979766541999E-3</v>
      </c>
      <c r="L67" s="12">
        <v>784010.04952946003</v>
      </c>
      <c r="M67" s="9">
        <v>80379.662188073999</v>
      </c>
      <c r="N67" s="9">
        <v>864389.711717534</v>
      </c>
    </row>
    <row r="68" spans="1:14" x14ac:dyDescent="0.3">
      <c r="A68" s="13" t="s">
        <v>30</v>
      </c>
      <c r="B68" s="13" t="s">
        <v>94</v>
      </c>
      <c r="C68" s="25">
        <v>399</v>
      </c>
      <c r="D68" s="7">
        <v>646132.57999999996</v>
      </c>
      <c r="E68" s="7">
        <v>68350</v>
      </c>
      <c r="F68" s="8">
        <v>3771.8639271397201</v>
      </c>
      <c r="G68" s="22">
        <v>2.3952954892526401E-4</v>
      </c>
      <c r="H68" s="5">
        <v>9.4532930504754908</v>
      </c>
      <c r="I68" s="2">
        <v>-493.44607286027798</v>
      </c>
      <c r="J68" s="2">
        <v>0</v>
      </c>
      <c r="K68" s="26">
        <v>0</v>
      </c>
      <c r="L68" s="11">
        <v>52087.749445371999</v>
      </c>
      <c r="M68" s="7">
        <v>0</v>
      </c>
      <c r="N68" s="7">
        <v>52087.749445371999</v>
      </c>
    </row>
    <row r="69" spans="1:14" x14ac:dyDescent="0.3">
      <c r="A69" s="14" t="s">
        <v>62</v>
      </c>
      <c r="B69" s="14" t="s">
        <v>95</v>
      </c>
      <c r="C69" s="24">
        <v>1117</v>
      </c>
      <c r="D69" s="9">
        <v>2087105.88</v>
      </c>
      <c r="E69" s="9">
        <v>162300</v>
      </c>
      <c r="F69" s="10">
        <v>14364.1236473197</v>
      </c>
      <c r="G69" s="21">
        <v>9.1218350513464202E-4</v>
      </c>
      <c r="H69" s="4">
        <v>12.859555637707899</v>
      </c>
      <c r="I69" s="3">
        <v>2423.39364731977</v>
      </c>
      <c r="J69" s="3">
        <v>2423.39364731977</v>
      </c>
      <c r="K69" s="27">
        <v>1.2202553674180801E-3</v>
      </c>
      <c r="L69" s="12">
        <v>198362.10637410401</v>
      </c>
      <c r="M69" s="9">
        <v>71219.763519066793</v>
      </c>
      <c r="N69" s="9">
        <v>269581.86989317101</v>
      </c>
    </row>
    <row r="70" spans="1:14" x14ac:dyDescent="0.3">
      <c r="A70" s="13" t="s">
        <v>18</v>
      </c>
      <c r="B70" s="13" t="s">
        <v>96</v>
      </c>
      <c r="C70" s="25">
        <v>8515</v>
      </c>
      <c r="D70" s="7">
        <v>14664876.210000001</v>
      </c>
      <c r="E70" s="7">
        <v>1482450</v>
      </c>
      <c r="F70" s="8">
        <v>84233.141710108204</v>
      </c>
      <c r="G70" s="22">
        <v>5.3491660431345903E-3</v>
      </c>
      <c r="H70" s="5">
        <v>9.8923243347161804</v>
      </c>
      <c r="I70" s="2">
        <v>-6792.2082898917197</v>
      </c>
      <c r="J70" s="2">
        <v>0</v>
      </c>
      <c r="K70" s="26">
        <v>0</v>
      </c>
      <c r="L70" s="11">
        <v>1163221.9149856099</v>
      </c>
      <c r="M70" s="7">
        <v>0</v>
      </c>
      <c r="N70" s="7">
        <v>1163221.9149856099</v>
      </c>
    </row>
    <row r="71" spans="1:14" x14ac:dyDescent="0.3">
      <c r="A71" s="14" t="s">
        <v>35</v>
      </c>
      <c r="B71" s="14" t="s">
        <v>97</v>
      </c>
      <c r="C71" s="24">
        <v>99</v>
      </c>
      <c r="D71" s="9">
        <v>325308.89</v>
      </c>
      <c r="E71" s="9">
        <v>47200</v>
      </c>
      <c r="F71" s="10">
        <v>682.32161250000001</v>
      </c>
      <c r="G71" s="21">
        <v>4.3330351046894902E-5</v>
      </c>
      <c r="H71" s="4">
        <v>6.8921374999999996</v>
      </c>
      <c r="I71" s="3">
        <v>-375.98838749999902</v>
      </c>
      <c r="J71" s="3">
        <v>0</v>
      </c>
      <c r="K71" s="27">
        <v>0</v>
      </c>
      <c r="L71" s="12">
        <v>9422.5555003023001</v>
      </c>
      <c r="M71" s="9">
        <v>0</v>
      </c>
      <c r="N71" s="9">
        <v>9422.5555003023001</v>
      </c>
    </row>
    <row r="72" spans="1:14" x14ac:dyDescent="0.3">
      <c r="A72" s="13" t="s">
        <v>20</v>
      </c>
      <c r="B72" s="13" t="s">
        <v>98</v>
      </c>
      <c r="C72" s="25">
        <v>3090</v>
      </c>
      <c r="D72" s="7">
        <v>3649282.5</v>
      </c>
      <c r="E72" s="7">
        <v>269800</v>
      </c>
      <c r="F72" s="8">
        <v>41794.970070422503</v>
      </c>
      <c r="G72" s="22">
        <v>2.65415999137192E-3</v>
      </c>
      <c r="H72" s="5">
        <v>13.5258802816901</v>
      </c>
      <c r="I72" s="2">
        <v>8762.8700704225303</v>
      </c>
      <c r="J72" s="2">
        <v>8762.8700704225303</v>
      </c>
      <c r="K72" s="26">
        <v>4.4123823008476396E-3</v>
      </c>
      <c r="L72" s="11">
        <v>577169.794870054</v>
      </c>
      <c r="M72" s="7">
        <v>257527.09835400901</v>
      </c>
      <c r="N72" s="7">
        <v>834696.89322406298</v>
      </c>
    </row>
    <row r="73" spans="1:14" x14ac:dyDescent="0.3">
      <c r="A73" s="14" t="s">
        <v>37</v>
      </c>
      <c r="B73" s="14" t="s">
        <v>99</v>
      </c>
      <c r="C73" s="24">
        <v>453</v>
      </c>
      <c r="D73" s="9">
        <v>500705.08</v>
      </c>
      <c r="E73" s="9">
        <v>44100</v>
      </c>
      <c r="F73" s="10">
        <v>5143.2970802721002</v>
      </c>
      <c r="G73" s="21">
        <v>3.26621440599113E-4</v>
      </c>
      <c r="H73" s="4">
        <v>11.3538566893424</v>
      </c>
      <c r="I73" s="3">
        <v>300.72708027210899</v>
      </c>
      <c r="J73" s="3">
        <v>300.72708027210899</v>
      </c>
      <c r="K73" s="27">
        <v>1.51425598658255E-4</v>
      </c>
      <c r="L73" s="12">
        <v>71026.626308728693</v>
      </c>
      <c r="M73" s="9">
        <v>8837.9003404777304</v>
      </c>
      <c r="N73" s="9">
        <v>79864.526649206498</v>
      </c>
    </row>
    <row r="74" spans="1:14" x14ac:dyDescent="0.3">
      <c r="A74" s="13" t="s">
        <v>39</v>
      </c>
      <c r="B74" s="13" t="s">
        <v>100</v>
      </c>
      <c r="C74" s="25">
        <v>5182</v>
      </c>
      <c r="D74" s="7">
        <v>22504901.59</v>
      </c>
      <c r="E74" s="7">
        <v>2329900</v>
      </c>
      <c r="F74" s="8">
        <v>50053.822069350601</v>
      </c>
      <c r="G74" s="22">
        <v>3.1786325418554401E-3</v>
      </c>
      <c r="H74" s="5">
        <v>9.6591706038885796</v>
      </c>
      <c r="I74" s="2">
        <v>-5341.7579306493699</v>
      </c>
      <c r="J74" s="2">
        <v>0</v>
      </c>
      <c r="K74" s="26">
        <v>0</v>
      </c>
      <c r="L74" s="11">
        <v>691220.83752068202</v>
      </c>
      <c r="M74" s="7">
        <v>0</v>
      </c>
      <c r="N74" s="7">
        <v>691220.83752068202</v>
      </c>
    </row>
    <row r="75" spans="1:14" x14ac:dyDescent="0.3">
      <c r="A75" s="14" t="s">
        <v>37</v>
      </c>
      <c r="B75" s="14" t="s">
        <v>101</v>
      </c>
      <c r="C75" s="24">
        <v>2235</v>
      </c>
      <c r="D75" s="9">
        <v>2072017</v>
      </c>
      <c r="E75" s="9">
        <v>213750</v>
      </c>
      <c r="F75" s="10">
        <v>21665.300561403499</v>
      </c>
      <c r="G75" s="21">
        <v>1.37583957720832E-3</v>
      </c>
      <c r="H75" s="4">
        <v>9.6936467836257307</v>
      </c>
      <c r="I75" s="3">
        <v>-2226.84943859649</v>
      </c>
      <c r="J75" s="3">
        <v>0</v>
      </c>
      <c r="K75" s="27">
        <v>0</v>
      </c>
      <c r="L75" s="12">
        <v>299188.08554603002</v>
      </c>
      <c r="M75" s="9">
        <v>0</v>
      </c>
      <c r="N75" s="9">
        <v>299188.08554603002</v>
      </c>
    </row>
    <row r="76" spans="1:14" x14ac:dyDescent="0.3">
      <c r="A76" s="13" t="s">
        <v>35</v>
      </c>
      <c r="B76" s="13" t="s">
        <v>102</v>
      </c>
      <c r="C76" s="25">
        <v>1099</v>
      </c>
      <c r="D76" s="7">
        <v>1795173</v>
      </c>
      <c r="E76" s="7">
        <v>130900</v>
      </c>
      <c r="F76" s="8">
        <v>15071.773315508</v>
      </c>
      <c r="G76" s="22">
        <v>9.5712229643053596E-4</v>
      </c>
      <c r="H76" s="5">
        <v>13.714079449961799</v>
      </c>
      <c r="I76" s="2">
        <v>3323.4633155080201</v>
      </c>
      <c r="J76" s="2">
        <v>3323.4633155080201</v>
      </c>
      <c r="K76" s="26">
        <v>1.67346891977332E-3</v>
      </c>
      <c r="L76" s="11">
        <v>208134.43096579201</v>
      </c>
      <c r="M76" s="7">
        <v>97671.4087109026</v>
      </c>
      <c r="N76" s="7">
        <v>305805.839676695</v>
      </c>
    </row>
    <row r="77" spans="1:14" x14ac:dyDescent="0.3">
      <c r="A77" s="14" t="s">
        <v>53</v>
      </c>
      <c r="B77" s="14" t="s">
        <v>103</v>
      </c>
      <c r="C77" s="24">
        <v>9570</v>
      </c>
      <c r="D77" s="9">
        <v>40168836</v>
      </c>
      <c r="E77" s="9">
        <v>4159600</v>
      </c>
      <c r="F77" s="10">
        <v>92416.520944321499</v>
      </c>
      <c r="G77" s="21">
        <v>5.8688457491153697E-3</v>
      </c>
      <c r="H77" s="4">
        <v>9.6568987402634807</v>
      </c>
      <c r="I77" s="3">
        <v>-9886.7790556784294</v>
      </c>
      <c r="J77" s="3">
        <v>0</v>
      </c>
      <c r="K77" s="27">
        <v>0</v>
      </c>
      <c r="L77" s="12">
        <v>1276230.71259921</v>
      </c>
      <c r="M77" s="9">
        <v>0</v>
      </c>
      <c r="N77" s="9">
        <v>1276230.71259921</v>
      </c>
    </row>
    <row r="78" spans="1:14" x14ac:dyDescent="0.3">
      <c r="A78" s="13" t="s">
        <v>37</v>
      </c>
      <c r="B78" s="13" t="s">
        <v>104</v>
      </c>
      <c r="C78" s="25">
        <v>84</v>
      </c>
      <c r="D78" s="7">
        <v>459055.54</v>
      </c>
      <c r="E78" s="7">
        <v>59450</v>
      </c>
      <c r="F78" s="8">
        <v>648.62347115222803</v>
      </c>
      <c r="G78" s="22">
        <v>4.1190374432528403E-5</v>
      </c>
      <c r="H78" s="5">
        <v>7.7217079899074799</v>
      </c>
      <c r="I78" s="2">
        <v>-249.33652884777101</v>
      </c>
      <c r="J78" s="2">
        <v>0</v>
      </c>
      <c r="K78" s="26">
        <v>0</v>
      </c>
      <c r="L78" s="11">
        <v>8957.1992792923593</v>
      </c>
      <c r="M78" s="7">
        <v>0</v>
      </c>
      <c r="N78" s="7">
        <v>8957.1992792923702</v>
      </c>
    </row>
    <row r="79" spans="1:14" x14ac:dyDescent="0.3">
      <c r="A79" s="14" t="s">
        <v>26</v>
      </c>
      <c r="B79" s="14" t="s">
        <v>105</v>
      </c>
      <c r="C79" s="24">
        <v>7387</v>
      </c>
      <c r="D79" s="9">
        <v>8421492.1500000004</v>
      </c>
      <c r="E79" s="9">
        <v>531900</v>
      </c>
      <c r="F79" s="10">
        <v>116957.252325719</v>
      </c>
      <c r="G79" s="21">
        <v>7.4272875252851204E-3</v>
      </c>
      <c r="H79" s="4">
        <v>15.8328485617597</v>
      </c>
      <c r="I79" s="3">
        <v>37990.2223257191</v>
      </c>
      <c r="J79" s="3">
        <v>37990.2223257191</v>
      </c>
      <c r="K79" s="27">
        <v>1.91292787920096E-2</v>
      </c>
      <c r="L79" s="12">
        <v>1615127.2083616499</v>
      </c>
      <c r="M79" s="9">
        <v>1116473.4433742799</v>
      </c>
      <c r="N79" s="9">
        <v>2731600.65173594</v>
      </c>
    </row>
    <row r="80" spans="1:14" x14ac:dyDescent="0.3">
      <c r="A80" s="13" t="s">
        <v>30</v>
      </c>
      <c r="B80" s="13" t="s">
        <v>106</v>
      </c>
      <c r="C80" s="25">
        <v>2984</v>
      </c>
      <c r="D80" s="7">
        <v>3126800</v>
      </c>
      <c r="E80" s="7">
        <v>327850</v>
      </c>
      <c r="F80" s="8">
        <v>28459.268567942599</v>
      </c>
      <c r="G80" s="22">
        <v>1.80728570661656E-3</v>
      </c>
      <c r="H80" s="5">
        <v>9.53728839408266</v>
      </c>
      <c r="I80" s="2">
        <v>-3439.6914320573401</v>
      </c>
      <c r="J80" s="2">
        <v>0</v>
      </c>
      <c r="K80" s="26">
        <v>0</v>
      </c>
      <c r="L80" s="11">
        <v>393009.737148621</v>
      </c>
      <c r="M80" s="7">
        <v>0</v>
      </c>
      <c r="N80" s="7">
        <v>393009.737148621</v>
      </c>
    </row>
    <row r="81" spans="1:14" x14ac:dyDescent="0.3">
      <c r="A81" s="14" t="s">
        <v>50</v>
      </c>
      <c r="B81" s="14" t="s">
        <v>107</v>
      </c>
      <c r="C81" s="24">
        <v>711</v>
      </c>
      <c r="D81" s="9">
        <v>5194251.22</v>
      </c>
      <c r="E81" s="9">
        <v>1440050</v>
      </c>
      <c r="F81" s="10">
        <v>2564.5724922190102</v>
      </c>
      <c r="G81" s="21">
        <v>1.62861360885092E-4</v>
      </c>
      <c r="H81" s="4">
        <v>3.60699365994236</v>
      </c>
      <c r="I81" s="3">
        <v>-5036.0175077809799</v>
      </c>
      <c r="J81" s="3">
        <v>0</v>
      </c>
      <c r="K81" s="27">
        <v>0</v>
      </c>
      <c r="L81" s="12">
        <v>35415.596105688797</v>
      </c>
      <c r="M81" s="9">
        <v>0</v>
      </c>
      <c r="N81" s="9">
        <v>35415.596105688797</v>
      </c>
    </row>
    <row r="82" spans="1:14" x14ac:dyDescent="0.3">
      <c r="A82" s="13" t="s">
        <v>30</v>
      </c>
      <c r="B82" s="13" t="s">
        <v>108</v>
      </c>
      <c r="C82" s="25">
        <v>135</v>
      </c>
      <c r="D82" s="7">
        <v>340230.07</v>
      </c>
      <c r="E82" s="7">
        <v>31150</v>
      </c>
      <c r="F82" s="8">
        <v>1474.51234189406</v>
      </c>
      <c r="G82" s="22">
        <v>9.3637862595549607E-5</v>
      </c>
      <c r="H82" s="5">
        <v>10.922313643659701</v>
      </c>
      <c r="I82" s="2">
        <v>31.362341894061</v>
      </c>
      <c r="J82" s="2">
        <v>31.362341894061</v>
      </c>
      <c r="K82" s="26">
        <v>1.57919313163814E-5</v>
      </c>
      <c r="L82" s="11">
        <v>20362.354237134001</v>
      </c>
      <c r="M82" s="7">
        <v>921.69036407662702</v>
      </c>
      <c r="N82" s="7">
        <v>21284.0446012106</v>
      </c>
    </row>
    <row r="83" spans="1:14" x14ac:dyDescent="0.3">
      <c r="A83" s="14" t="s">
        <v>50</v>
      </c>
      <c r="B83" s="14" t="s">
        <v>109</v>
      </c>
      <c r="C83" s="24">
        <v>524</v>
      </c>
      <c r="D83" s="9">
        <v>1244449.06</v>
      </c>
      <c r="E83" s="9">
        <v>101600</v>
      </c>
      <c r="F83" s="10">
        <v>6418.2215299212603</v>
      </c>
      <c r="G83" s="21">
        <v>4.0758461536820703E-4</v>
      </c>
      <c r="H83" s="4">
        <v>12.2485143700787</v>
      </c>
      <c r="I83" s="3">
        <v>816.66152992126001</v>
      </c>
      <c r="J83" s="3">
        <v>816.66152992126001</v>
      </c>
      <c r="K83" s="27">
        <v>4.1121491605477698E-4</v>
      </c>
      <c r="L83" s="12">
        <v>88632.7612536503</v>
      </c>
      <c r="M83" s="9">
        <v>24000.409962466401</v>
      </c>
      <c r="N83" s="9">
        <v>112633.171216116</v>
      </c>
    </row>
    <row r="84" spans="1:14" x14ac:dyDescent="0.3">
      <c r="A84" s="13" t="s">
        <v>53</v>
      </c>
      <c r="B84" s="13" t="s">
        <v>110</v>
      </c>
      <c r="C84" s="25">
        <v>3699</v>
      </c>
      <c r="D84" s="7">
        <v>10189222</v>
      </c>
      <c r="E84" s="7">
        <v>1306450</v>
      </c>
      <c r="F84" s="8">
        <v>28849.119505530201</v>
      </c>
      <c r="G84" s="22">
        <v>1.83204291446718E-3</v>
      </c>
      <c r="H84" s="5">
        <v>7.7991672088483996</v>
      </c>
      <c r="I84" s="2">
        <v>-10693.1904944697</v>
      </c>
      <c r="J84" s="2">
        <v>0</v>
      </c>
      <c r="K84" s="26">
        <v>0</v>
      </c>
      <c r="L84" s="11">
        <v>398393.40377879702</v>
      </c>
      <c r="M84" s="7">
        <v>0</v>
      </c>
      <c r="N84" s="7">
        <v>398393.40377879702</v>
      </c>
    </row>
    <row r="85" spans="1:14" x14ac:dyDescent="0.3">
      <c r="A85" s="14" t="s">
        <v>32</v>
      </c>
      <c r="B85" s="14" t="s">
        <v>111</v>
      </c>
      <c r="C85" s="24">
        <v>1341</v>
      </c>
      <c r="D85" s="9">
        <v>3491632.98</v>
      </c>
      <c r="E85" s="9">
        <v>473750</v>
      </c>
      <c r="F85" s="10">
        <v>9883.4402663429992</v>
      </c>
      <c r="G85" s="21">
        <v>6.2764087850384405E-4</v>
      </c>
      <c r="H85" s="4">
        <v>7.3702015408970896</v>
      </c>
      <c r="I85" s="3">
        <v>-4451.8497336569899</v>
      </c>
      <c r="J85" s="3">
        <v>0</v>
      </c>
      <c r="K85" s="27">
        <v>0</v>
      </c>
      <c r="L85" s="12">
        <v>136485.878121791</v>
      </c>
      <c r="M85" s="9">
        <v>0</v>
      </c>
      <c r="N85" s="9">
        <v>136485.878121791</v>
      </c>
    </row>
    <row r="86" spans="1:14" x14ac:dyDescent="0.3">
      <c r="A86" s="13" t="s">
        <v>26</v>
      </c>
      <c r="B86" s="13" t="s">
        <v>112</v>
      </c>
      <c r="C86" s="25">
        <v>376</v>
      </c>
      <c r="D86" s="7">
        <v>430986</v>
      </c>
      <c r="E86" s="7">
        <v>37950</v>
      </c>
      <c r="F86" s="8">
        <v>4270.1116205533599</v>
      </c>
      <c r="G86" s="22">
        <v>2.7117041603017097E-4</v>
      </c>
      <c r="H86" s="5">
        <v>11.356679841897201</v>
      </c>
      <c r="I86" s="2">
        <v>250.67162055335899</v>
      </c>
      <c r="J86" s="2">
        <v>250.67162055335899</v>
      </c>
      <c r="K86" s="26">
        <v>1.26221091145438E-4</v>
      </c>
      <c r="L86" s="11">
        <v>58968.326665967703</v>
      </c>
      <c r="M86" s="7">
        <v>7366.8483684011899</v>
      </c>
      <c r="N86" s="7">
        <v>66335.175034368905</v>
      </c>
    </row>
    <row r="87" spans="1:14" x14ac:dyDescent="0.3">
      <c r="A87" s="14" t="s">
        <v>26</v>
      </c>
      <c r="B87" s="14" t="s">
        <v>113</v>
      </c>
      <c r="C87" s="24">
        <v>286</v>
      </c>
      <c r="D87" s="9">
        <v>320675</v>
      </c>
      <c r="E87" s="9">
        <v>25050</v>
      </c>
      <c r="F87" s="10">
        <v>3661.1996007983998</v>
      </c>
      <c r="G87" s="21">
        <v>2.3250188921041399E-4</v>
      </c>
      <c r="H87" s="4">
        <v>12.801397205588801</v>
      </c>
      <c r="I87" s="3">
        <v>603.85960079840299</v>
      </c>
      <c r="J87" s="3">
        <v>603.85960079840299</v>
      </c>
      <c r="K87" s="27">
        <v>3.0406241258251499E-4</v>
      </c>
      <c r="L87" s="12">
        <v>50559.524722965703</v>
      </c>
      <c r="M87" s="9">
        <v>17746.492822222601</v>
      </c>
      <c r="N87" s="9">
        <v>68306.017545188297</v>
      </c>
    </row>
    <row r="88" spans="1:14" x14ac:dyDescent="0.3">
      <c r="A88" s="13" t="s">
        <v>26</v>
      </c>
      <c r="B88" s="13" t="s">
        <v>114</v>
      </c>
      <c r="C88" s="25">
        <v>490</v>
      </c>
      <c r="D88" s="7">
        <v>492725</v>
      </c>
      <c r="E88" s="7">
        <v>42300</v>
      </c>
      <c r="F88" s="8">
        <v>5707.6891252955002</v>
      </c>
      <c r="G88" s="22">
        <v>3.62462757935282E-4</v>
      </c>
      <c r="H88" s="5">
        <v>11.6483451536643</v>
      </c>
      <c r="I88" s="2">
        <v>469.58912529550798</v>
      </c>
      <c r="J88" s="2">
        <v>469.58912529550798</v>
      </c>
      <c r="K88" s="26">
        <v>2.3645298041313E-4</v>
      </c>
      <c r="L88" s="11">
        <v>78820.627364443601</v>
      </c>
      <c r="M88" s="7">
        <v>13800.492747705201</v>
      </c>
      <c r="N88" s="7">
        <v>92621.120112148899</v>
      </c>
    </row>
    <row r="89" spans="1:14" x14ac:dyDescent="0.3">
      <c r="A89" s="14" t="s">
        <v>30</v>
      </c>
      <c r="B89" s="14" t="s">
        <v>115</v>
      </c>
      <c r="C89" s="24">
        <v>1614</v>
      </c>
      <c r="D89" s="9">
        <v>1037931.57</v>
      </c>
      <c r="E89" s="9">
        <v>114650</v>
      </c>
      <c r="F89" s="10">
        <v>14611.6140774531</v>
      </c>
      <c r="G89" s="21">
        <v>9.27900209723747E-4</v>
      </c>
      <c r="H89" s="4">
        <v>9.0530446576537198</v>
      </c>
      <c r="I89" s="3">
        <v>-2642.0459225468799</v>
      </c>
      <c r="J89" s="3">
        <v>0</v>
      </c>
      <c r="K89" s="27">
        <v>0</v>
      </c>
      <c r="L89" s="12">
        <v>201779.83823398201</v>
      </c>
      <c r="M89" s="9">
        <v>0</v>
      </c>
      <c r="N89" s="9">
        <v>201779.83823398201</v>
      </c>
    </row>
    <row r="90" spans="1:14" x14ac:dyDescent="0.3">
      <c r="A90" s="13" t="s">
        <v>20</v>
      </c>
      <c r="B90" s="13" t="s">
        <v>116</v>
      </c>
      <c r="C90" s="25">
        <v>348</v>
      </c>
      <c r="D90" s="7">
        <v>608052.9</v>
      </c>
      <c r="E90" s="7">
        <v>51450</v>
      </c>
      <c r="F90" s="8">
        <v>4112.7776326530602</v>
      </c>
      <c r="G90" s="22">
        <v>2.6117903249132999E-4</v>
      </c>
      <c r="H90" s="5">
        <v>11.8183265306122</v>
      </c>
      <c r="I90" s="2">
        <v>392.657632653061</v>
      </c>
      <c r="J90" s="2">
        <v>392.657632653061</v>
      </c>
      <c r="K90" s="26">
        <v>1.97715540078475E-4</v>
      </c>
      <c r="L90" s="11">
        <v>56795.614845155404</v>
      </c>
      <c r="M90" s="7">
        <v>11539.596042284</v>
      </c>
      <c r="N90" s="7">
        <v>68335.210887439403</v>
      </c>
    </row>
    <row r="91" spans="1:14" x14ac:dyDescent="0.3">
      <c r="A91" s="14" t="s">
        <v>53</v>
      </c>
      <c r="B91" s="14" t="s">
        <v>117</v>
      </c>
      <c r="C91" s="24">
        <v>392</v>
      </c>
      <c r="D91" s="9">
        <v>3264894</v>
      </c>
      <c r="E91" s="9">
        <v>441900</v>
      </c>
      <c r="F91" s="10">
        <v>2896.2173523421502</v>
      </c>
      <c r="G91" s="21">
        <v>1.83922232985246E-4</v>
      </c>
      <c r="H91" s="4">
        <v>7.38830957230142</v>
      </c>
      <c r="I91" s="3">
        <v>-1294.26264765784</v>
      </c>
      <c r="J91" s="3">
        <v>0</v>
      </c>
      <c r="K91" s="27">
        <v>0</v>
      </c>
      <c r="L91" s="12">
        <v>39995.462906991699</v>
      </c>
      <c r="M91" s="9">
        <v>0</v>
      </c>
      <c r="N91" s="9">
        <v>39995.462906991801</v>
      </c>
    </row>
    <row r="92" spans="1:14" x14ac:dyDescent="0.3">
      <c r="A92" s="13" t="s">
        <v>22</v>
      </c>
      <c r="B92" s="13" t="s">
        <v>118</v>
      </c>
      <c r="C92" s="25">
        <v>2846</v>
      </c>
      <c r="D92" s="7">
        <v>3443460.84</v>
      </c>
      <c r="E92" s="7">
        <v>342850</v>
      </c>
      <c r="F92" s="8">
        <v>28584.190026658802</v>
      </c>
      <c r="G92" s="22">
        <v>1.81521875543152E-3</v>
      </c>
      <c r="H92" s="5">
        <v>10.043636692431001</v>
      </c>
      <c r="I92" s="2">
        <v>-1839.54997334111</v>
      </c>
      <c r="J92" s="2">
        <v>0</v>
      </c>
      <c r="K92" s="26">
        <v>0</v>
      </c>
      <c r="L92" s="11">
        <v>394734.84647590702</v>
      </c>
      <c r="M92" s="7">
        <v>0</v>
      </c>
      <c r="N92" s="7">
        <v>394734.84647590702</v>
      </c>
    </row>
    <row r="93" spans="1:14" x14ac:dyDescent="0.3">
      <c r="A93" s="14" t="s">
        <v>20</v>
      </c>
      <c r="B93" s="14" t="s">
        <v>119</v>
      </c>
      <c r="C93" s="24">
        <v>1111</v>
      </c>
      <c r="D93" s="9">
        <v>1707275</v>
      </c>
      <c r="E93" s="9">
        <v>156150</v>
      </c>
      <c r="F93" s="10">
        <v>12147.182356708199</v>
      </c>
      <c r="G93" s="21">
        <v>7.7139821765035896E-4</v>
      </c>
      <c r="H93" s="4">
        <v>10.933557476785101</v>
      </c>
      <c r="I93" s="3">
        <v>270.59235670829401</v>
      </c>
      <c r="J93" s="3">
        <v>270.59235670829401</v>
      </c>
      <c r="K93" s="27">
        <v>1.36251812007839E-4</v>
      </c>
      <c r="L93" s="12">
        <v>167747.14127698299</v>
      </c>
      <c r="M93" s="9">
        <v>7952.2877664326697</v>
      </c>
      <c r="N93" s="9">
        <v>175699.42904341599</v>
      </c>
    </row>
    <row r="94" spans="1:14" x14ac:dyDescent="0.3">
      <c r="A94" s="13" t="s">
        <v>30</v>
      </c>
      <c r="B94" s="13" t="s">
        <v>120</v>
      </c>
      <c r="C94" s="25">
        <v>551</v>
      </c>
      <c r="D94" s="7">
        <v>1434878</v>
      </c>
      <c r="E94" s="7">
        <v>147850</v>
      </c>
      <c r="F94" s="8">
        <v>5347.4317078119702</v>
      </c>
      <c r="G94" s="22">
        <v>3.3958486563224501E-4</v>
      </c>
      <c r="H94" s="5">
        <v>9.7049577274264394</v>
      </c>
      <c r="I94" s="2">
        <v>-542.75829218802699</v>
      </c>
      <c r="J94" s="2">
        <v>0</v>
      </c>
      <c r="K94" s="26">
        <v>0</v>
      </c>
      <c r="L94" s="11">
        <v>73845.633976506302</v>
      </c>
      <c r="M94" s="7">
        <v>0</v>
      </c>
      <c r="N94" s="7">
        <v>73845.633976506302</v>
      </c>
    </row>
    <row r="95" spans="1:14" x14ac:dyDescent="0.3">
      <c r="A95" s="14" t="s">
        <v>50</v>
      </c>
      <c r="B95" s="14" t="s">
        <v>121</v>
      </c>
      <c r="C95" s="24">
        <v>1384</v>
      </c>
      <c r="D95" s="9">
        <v>1970136</v>
      </c>
      <c r="E95" s="9">
        <v>180250</v>
      </c>
      <c r="F95" s="10">
        <v>15127.1468737864</v>
      </c>
      <c r="G95" s="21">
        <v>9.6063875505497697E-4</v>
      </c>
      <c r="H95" s="4">
        <v>10.9300194174757</v>
      </c>
      <c r="I95" s="3">
        <v>332.186873786408</v>
      </c>
      <c r="J95" s="3">
        <v>332.186873786408</v>
      </c>
      <c r="K95" s="27">
        <v>1.6726659994838601E-4</v>
      </c>
      <c r="L95" s="12">
        <v>208899.11497487099</v>
      </c>
      <c r="M95" s="9">
        <v>9762.4546558383809</v>
      </c>
      <c r="N95" s="9">
        <v>218661.56963070901</v>
      </c>
    </row>
    <row r="96" spans="1:14" x14ac:dyDescent="0.3">
      <c r="A96" s="13" t="s">
        <v>22</v>
      </c>
      <c r="B96" s="13" t="s">
        <v>122</v>
      </c>
      <c r="C96" s="25">
        <v>4581</v>
      </c>
      <c r="D96" s="7">
        <v>6989219</v>
      </c>
      <c r="E96" s="7">
        <v>767700</v>
      </c>
      <c r="F96" s="8">
        <v>41705.890633059702</v>
      </c>
      <c r="G96" s="22">
        <v>2.6485030647536299E-3</v>
      </c>
      <c r="H96" s="5">
        <v>9.1041018627067807</v>
      </c>
      <c r="I96" s="2">
        <v>-7264.9993669402102</v>
      </c>
      <c r="J96" s="2">
        <v>0</v>
      </c>
      <c r="K96" s="26">
        <v>0</v>
      </c>
      <c r="L96" s="11">
        <v>575939.64778529305</v>
      </c>
      <c r="M96" s="7">
        <v>0</v>
      </c>
      <c r="N96" s="7">
        <v>575939.64778529305</v>
      </c>
    </row>
    <row r="97" spans="1:14" x14ac:dyDescent="0.3">
      <c r="A97" s="14" t="s">
        <v>30</v>
      </c>
      <c r="B97" s="14" t="s">
        <v>123</v>
      </c>
      <c r="C97" s="24">
        <v>867</v>
      </c>
      <c r="D97" s="9">
        <v>1049462</v>
      </c>
      <c r="E97" s="9">
        <v>106950</v>
      </c>
      <c r="F97" s="10">
        <v>8507.5601122019598</v>
      </c>
      <c r="G97" s="21">
        <v>5.4026658317857701E-4</v>
      </c>
      <c r="H97" s="4">
        <v>9.8126414212248694</v>
      </c>
      <c r="I97" s="3">
        <v>-760.66988779803603</v>
      </c>
      <c r="J97" s="3">
        <v>0</v>
      </c>
      <c r="K97" s="27">
        <v>0</v>
      </c>
      <c r="L97" s="12">
        <v>117485.59016864</v>
      </c>
      <c r="M97" s="9">
        <v>0</v>
      </c>
      <c r="N97" s="9">
        <v>117485.59016864</v>
      </c>
    </row>
    <row r="98" spans="1:14" x14ac:dyDescent="0.3">
      <c r="A98" s="13" t="s">
        <v>22</v>
      </c>
      <c r="B98" s="13" t="s">
        <v>124</v>
      </c>
      <c r="C98" s="25">
        <v>3434</v>
      </c>
      <c r="D98" s="7">
        <v>4207696</v>
      </c>
      <c r="E98" s="7">
        <v>342000</v>
      </c>
      <c r="F98" s="8">
        <v>42249.204865496999</v>
      </c>
      <c r="G98" s="22">
        <v>2.6830058505206301E-3</v>
      </c>
      <c r="H98" s="5">
        <v>12.3032046783625</v>
      </c>
      <c r="I98" s="2">
        <v>5539.7448654970704</v>
      </c>
      <c r="J98" s="2">
        <v>5539.7448654970704</v>
      </c>
      <c r="K98" s="26">
        <v>2.7894367940288602E-3</v>
      </c>
      <c r="L98" s="11">
        <v>583442.57370095805</v>
      </c>
      <c r="M98" s="7">
        <v>162804.47038103701</v>
      </c>
      <c r="N98" s="7">
        <v>746247.04408199503</v>
      </c>
    </row>
    <row r="99" spans="1:14" x14ac:dyDescent="0.3">
      <c r="A99" s="14" t="s">
        <v>20</v>
      </c>
      <c r="B99" s="14" t="s">
        <v>125</v>
      </c>
      <c r="C99" s="24">
        <v>448</v>
      </c>
      <c r="D99" s="9">
        <v>836970.4</v>
      </c>
      <c r="E99" s="9">
        <v>67600</v>
      </c>
      <c r="F99" s="10">
        <v>5546.7860828402299</v>
      </c>
      <c r="G99" s="21">
        <v>3.5224472411314503E-4</v>
      </c>
      <c r="H99" s="4">
        <v>12.3812189349112</v>
      </c>
      <c r="I99" s="3">
        <v>757.66608284023596</v>
      </c>
      <c r="J99" s="3">
        <v>757.66608284023596</v>
      </c>
      <c r="K99" s="27">
        <v>3.8150884208141899E-4</v>
      </c>
      <c r="L99" s="12">
        <v>76598.628500671301</v>
      </c>
      <c r="M99" s="9">
        <v>22266.625690786401</v>
      </c>
      <c r="N99" s="9">
        <v>98865.254191457803</v>
      </c>
    </row>
    <row r="100" spans="1:14" x14ac:dyDescent="0.3">
      <c r="A100" s="13" t="s">
        <v>20</v>
      </c>
      <c r="B100" s="13" t="s">
        <v>126</v>
      </c>
      <c r="C100" s="25">
        <v>478</v>
      </c>
      <c r="D100" s="7">
        <v>751833</v>
      </c>
      <c r="E100" s="7">
        <v>69550</v>
      </c>
      <c r="F100" s="8">
        <v>5167.1628181164597</v>
      </c>
      <c r="G100" s="22">
        <v>3.28137017388481E-4</v>
      </c>
      <c r="H100" s="5">
        <v>10.8099640546369</v>
      </c>
      <c r="I100" s="2">
        <v>57.3428181164631</v>
      </c>
      <c r="J100" s="2">
        <v>57.3428181164631</v>
      </c>
      <c r="K100" s="26">
        <v>2.8873923007465899E-5</v>
      </c>
      <c r="L100" s="11">
        <v>71356.2014464268</v>
      </c>
      <c r="M100" s="7">
        <v>1685.2160812949701</v>
      </c>
      <c r="N100" s="7">
        <v>73041.417527721802</v>
      </c>
    </row>
    <row r="101" spans="1:14" x14ac:dyDescent="0.3">
      <c r="A101" s="14" t="s">
        <v>20</v>
      </c>
      <c r="B101" s="14" t="s">
        <v>127</v>
      </c>
      <c r="C101" s="24">
        <v>169</v>
      </c>
      <c r="D101" s="9">
        <v>452550.40000000002</v>
      </c>
      <c r="E101" s="9">
        <v>35600</v>
      </c>
      <c r="F101" s="10">
        <v>2148.3431910112299</v>
      </c>
      <c r="G101" s="21">
        <v>1.3642901372367601E-4</v>
      </c>
      <c r="H101" s="4">
        <v>12.712089887640399</v>
      </c>
      <c r="I101" s="3">
        <v>341.73319101123599</v>
      </c>
      <c r="J101" s="3">
        <v>341.73319101123599</v>
      </c>
      <c r="K101" s="27">
        <v>1.7207347267645301E-4</v>
      </c>
      <c r="L101" s="12">
        <v>29667.6561025683</v>
      </c>
      <c r="M101" s="9">
        <v>10043.006045408099</v>
      </c>
      <c r="N101" s="9">
        <v>39710.662147976502</v>
      </c>
    </row>
    <row r="102" spans="1:14" x14ac:dyDescent="0.3">
      <c r="A102" s="13" t="s">
        <v>50</v>
      </c>
      <c r="B102" s="13" t="s">
        <v>128</v>
      </c>
      <c r="C102" s="25">
        <v>141</v>
      </c>
      <c r="D102" s="7">
        <v>443345.76</v>
      </c>
      <c r="E102" s="7">
        <v>68000</v>
      </c>
      <c r="F102" s="8">
        <v>919.29047294117595</v>
      </c>
      <c r="G102" s="22">
        <v>5.8378890799985102E-5</v>
      </c>
      <c r="H102" s="5">
        <v>6.5197905882352902</v>
      </c>
      <c r="I102" s="2">
        <v>-587.99952705882299</v>
      </c>
      <c r="J102" s="2">
        <v>0</v>
      </c>
      <c r="K102" s="26">
        <v>0</v>
      </c>
      <c r="L102" s="11">
        <v>12694.9892008402</v>
      </c>
      <c r="M102" s="7">
        <v>0</v>
      </c>
      <c r="N102" s="7">
        <v>12694.9892008402</v>
      </c>
    </row>
    <row r="103" spans="1:14" x14ac:dyDescent="0.3">
      <c r="A103" s="14" t="s">
        <v>30</v>
      </c>
      <c r="B103" s="14" t="s">
        <v>129</v>
      </c>
      <c r="C103" s="24">
        <v>2262</v>
      </c>
      <c r="D103" s="9">
        <v>1977207</v>
      </c>
      <c r="E103" s="9">
        <v>186450</v>
      </c>
      <c r="F103" s="10">
        <v>23987.354432823799</v>
      </c>
      <c r="G103" s="21">
        <v>1.523299964737E-3</v>
      </c>
      <c r="H103" s="4">
        <v>10.6044891391794</v>
      </c>
      <c r="I103" s="3">
        <v>-193.42556717618399</v>
      </c>
      <c r="J103" s="3">
        <v>0</v>
      </c>
      <c r="K103" s="27">
        <v>0</v>
      </c>
      <c r="L103" s="12">
        <v>331254.60824928002</v>
      </c>
      <c r="M103" s="9">
        <v>0</v>
      </c>
      <c r="N103" s="9">
        <v>331254.60824928002</v>
      </c>
    </row>
    <row r="104" spans="1:14" x14ac:dyDescent="0.3">
      <c r="A104" s="13" t="s">
        <v>30</v>
      </c>
      <c r="B104" s="13" t="s">
        <v>130</v>
      </c>
      <c r="C104" s="25">
        <v>3016</v>
      </c>
      <c r="D104" s="7">
        <v>2443201</v>
      </c>
      <c r="E104" s="7">
        <v>223100</v>
      </c>
      <c r="F104" s="8">
        <v>33028.660761990097</v>
      </c>
      <c r="G104" s="22">
        <v>2.09746172363232E-3</v>
      </c>
      <c r="H104" s="5">
        <v>10.951147467503301</v>
      </c>
      <c r="I104" s="2">
        <v>787.62076199013802</v>
      </c>
      <c r="J104" s="2">
        <v>787.62076199013802</v>
      </c>
      <c r="K104" s="26">
        <v>3.9659197067358102E-4</v>
      </c>
      <c r="L104" s="11">
        <v>456110.99433041702</v>
      </c>
      <c r="M104" s="7">
        <v>23146.947040025301</v>
      </c>
      <c r="N104" s="7">
        <v>479257.94137044298</v>
      </c>
    </row>
    <row r="105" spans="1:14" x14ac:dyDescent="0.3">
      <c r="A105" s="14" t="s">
        <v>18</v>
      </c>
      <c r="B105" s="14" t="s">
        <v>131</v>
      </c>
      <c r="C105" s="24">
        <v>1592</v>
      </c>
      <c r="D105" s="9">
        <v>2252570</v>
      </c>
      <c r="E105" s="9">
        <v>261100</v>
      </c>
      <c r="F105" s="10">
        <v>13734.551666028299</v>
      </c>
      <c r="G105" s="21">
        <v>8.7220298208086399E-4</v>
      </c>
      <c r="H105" s="4">
        <v>8.6272309459977006</v>
      </c>
      <c r="I105" s="3">
        <v>-3283.9283339716499</v>
      </c>
      <c r="J105" s="3">
        <v>0</v>
      </c>
      <c r="K105" s="27">
        <v>0</v>
      </c>
      <c r="L105" s="12">
        <v>189667.999626673</v>
      </c>
      <c r="M105" s="9">
        <v>0</v>
      </c>
      <c r="N105" s="9">
        <v>189667.999626673</v>
      </c>
    </row>
    <row r="106" spans="1:14" x14ac:dyDescent="0.3">
      <c r="A106" s="13" t="s">
        <v>37</v>
      </c>
      <c r="B106" s="13" t="s">
        <v>132</v>
      </c>
      <c r="C106" s="25">
        <v>1356</v>
      </c>
      <c r="D106" s="7">
        <v>1441664.68</v>
      </c>
      <c r="E106" s="7">
        <v>167200</v>
      </c>
      <c r="F106" s="8">
        <v>11691.9695339712</v>
      </c>
      <c r="G106" s="22">
        <v>7.42490249547205E-4</v>
      </c>
      <c r="H106" s="5">
        <v>8.6223964114832494</v>
      </c>
      <c r="I106" s="2">
        <v>-2803.6704660287</v>
      </c>
      <c r="J106" s="2">
        <v>0</v>
      </c>
      <c r="K106" s="26">
        <v>0</v>
      </c>
      <c r="L106" s="11">
        <v>161460.85632262999</v>
      </c>
      <c r="M106" s="7">
        <v>0</v>
      </c>
      <c r="N106" s="7">
        <v>161460.85632262999</v>
      </c>
    </row>
    <row r="107" spans="1:14" x14ac:dyDescent="0.3">
      <c r="A107" s="14" t="s">
        <v>32</v>
      </c>
      <c r="B107" s="14" t="s">
        <v>133</v>
      </c>
      <c r="C107" s="24">
        <v>160</v>
      </c>
      <c r="D107" s="9">
        <v>2218868</v>
      </c>
      <c r="E107" s="9">
        <v>237800</v>
      </c>
      <c r="F107" s="10">
        <v>1492.93052985702</v>
      </c>
      <c r="G107" s="21">
        <v>9.4807496585536704E-5</v>
      </c>
      <c r="H107" s="4">
        <v>9.3308158116063904</v>
      </c>
      <c r="I107" s="3">
        <v>-217.469470142977</v>
      </c>
      <c r="J107" s="3">
        <v>0</v>
      </c>
      <c r="K107" s="27">
        <v>0</v>
      </c>
      <c r="L107" s="12">
        <v>20616.701153773702</v>
      </c>
      <c r="M107" s="9">
        <v>0</v>
      </c>
      <c r="N107" s="9">
        <v>20616.701153773702</v>
      </c>
    </row>
    <row r="108" spans="1:14" x14ac:dyDescent="0.3">
      <c r="A108" s="13" t="s">
        <v>20</v>
      </c>
      <c r="B108" s="13" t="s">
        <v>134</v>
      </c>
      <c r="C108" s="25">
        <v>92</v>
      </c>
      <c r="D108" s="7">
        <v>180939.58</v>
      </c>
      <c r="E108" s="7">
        <v>23300</v>
      </c>
      <c r="F108" s="8">
        <v>714.43954334763896</v>
      </c>
      <c r="G108" s="22">
        <v>4.5369977511941297E-5</v>
      </c>
      <c r="H108" s="5">
        <v>7.7656472103004202</v>
      </c>
      <c r="I108" s="2">
        <v>-269.04045665235998</v>
      </c>
      <c r="J108" s="2">
        <v>0</v>
      </c>
      <c r="K108" s="26">
        <v>0</v>
      </c>
      <c r="L108" s="11">
        <v>9866.0897229072598</v>
      </c>
      <c r="M108" s="7">
        <v>0</v>
      </c>
      <c r="N108" s="7">
        <v>9866.0897229072707</v>
      </c>
    </row>
    <row r="109" spans="1:14" x14ac:dyDescent="0.3">
      <c r="A109" s="14" t="s">
        <v>26</v>
      </c>
      <c r="B109" s="14" t="s">
        <v>135</v>
      </c>
      <c r="C109" s="24">
        <v>262</v>
      </c>
      <c r="D109" s="9">
        <v>285928</v>
      </c>
      <c r="E109" s="9">
        <v>23950</v>
      </c>
      <c r="F109" s="10">
        <v>3127.8971189979102</v>
      </c>
      <c r="G109" s="21">
        <v>1.98634892581173E-4</v>
      </c>
      <c r="H109" s="4">
        <v>11.9385386221294</v>
      </c>
      <c r="I109" s="3">
        <v>327.11711899791197</v>
      </c>
      <c r="J109" s="3">
        <v>327.11711899791197</v>
      </c>
      <c r="K109" s="27">
        <v>1.64713818026639E-4</v>
      </c>
      <c r="L109" s="12">
        <v>43194.8565941013</v>
      </c>
      <c r="M109" s="9">
        <v>9613.4624615509692</v>
      </c>
      <c r="N109" s="9">
        <v>52808.319055652297</v>
      </c>
    </row>
    <row r="110" spans="1:14" x14ac:dyDescent="0.3">
      <c r="A110" s="13" t="s">
        <v>53</v>
      </c>
      <c r="B110" s="13" t="s">
        <v>136</v>
      </c>
      <c r="C110" s="25">
        <v>8738</v>
      </c>
      <c r="D110" s="7">
        <v>30261192</v>
      </c>
      <c r="E110" s="7">
        <v>2640150</v>
      </c>
      <c r="F110" s="8">
        <v>100154.269907391</v>
      </c>
      <c r="G110" s="22">
        <v>6.3602260201493198E-3</v>
      </c>
      <c r="H110" s="5">
        <v>11.461921481733899</v>
      </c>
      <c r="I110" s="2">
        <v>6745.0499073916199</v>
      </c>
      <c r="J110" s="2">
        <v>6745.0499073916199</v>
      </c>
      <c r="K110" s="26">
        <v>3.39634601340993E-3</v>
      </c>
      <c r="L110" s="11">
        <v>1383085.55599893</v>
      </c>
      <c r="M110" s="7">
        <v>198226.50763322099</v>
      </c>
      <c r="N110" s="7">
        <v>1581312.0636321499</v>
      </c>
    </row>
    <row r="111" spans="1:14" x14ac:dyDescent="0.3">
      <c r="A111" s="14" t="s">
        <v>39</v>
      </c>
      <c r="B111" s="14" t="s">
        <v>137</v>
      </c>
      <c r="C111" s="24">
        <v>1510</v>
      </c>
      <c r="D111" s="9">
        <v>4753858.22</v>
      </c>
      <c r="E111" s="9">
        <v>502300</v>
      </c>
      <c r="F111" s="10">
        <v>14290.913621739899</v>
      </c>
      <c r="G111" s="21">
        <v>9.0753435427907796E-4</v>
      </c>
      <c r="H111" s="4">
        <v>9.4641812064503199</v>
      </c>
      <c r="I111" s="3">
        <v>-1850.98637826</v>
      </c>
      <c r="J111" s="3">
        <v>0</v>
      </c>
      <c r="K111" s="27">
        <v>0</v>
      </c>
      <c r="L111" s="12">
        <v>197351.108749865</v>
      </c>
      <c r="M111" s="9">
        <v>0</v>
      </c>
      <c r="N111" s="9">
        <v>197351.108749865</v>
      </c>
    </row>
    <row r="112" spans="1:14" x14ac:dyDescent="0.3">
      <c r="A112" s="13" t="s">
        <v>20</v>
      </c>
      <c r="B112" s="13" t="s">
        <v>138</v>
      </c>
      <c r="C112" s="25">
        <v>545</v>
      </c>
      <c r="D112" s="7">
        <v>1030160.48</v>
      </c>
      <c r="E112" s="7">
        <v>106900</v>
      </c>
      <c r="F112" s="8">
        <v>5251.9874798877399</v>
      </c>
      <c r="G112" s="22">
        <v>3.3352374749441599E-4</v>
      </c>
      <c r="H112" s="5">
        <v>9.6366742750233794</v>
      </c>
      <c r="I112" s="2">
        <v>-574.06252011225399</v>
      </c>
      <c r="J112" s="2">
        <v>0</v>
      </c>
      <c r="K112" s="26">
        <v>0</v>
      </c>
      <c r="L112" s="11">
        <v>72527.591988206404</v>
      </c>
      <c r="M112" s="7">
        <v>0</v>
      </c>
      <c r="N112" s="7">
        <v>72527.591988206404</v>
      </c>
    </row>
    <row r="113" spans="1:14" x14ac:dyDescent="0.3">
      <c r="A113" s="14" t="s">
        <v>26</v>
      </c>
      <c r="B113" s="14" t="s">
        <v>139</v>
      </c>
      <c r="C113" s="24">
        <v>82</v>
      </c>
      <c r="D113" s="9">
        <v>123328</v>
      </c>
      <c r="E113" s="9">
        <v>15400</v>
      </c>
      <c r="F113" s="10">
        <v>656.68155844155797</v>
      </c>
      <c r="G113" s="21">
        <v>4.1702097562232403E-5</v>
      </c>
      <c r="H113" s="4">
        <v>8.0083116883116805</v>
      </c>
      <c r="I113" s="3">
        <v>-219.89844155844099</v>
      </c>
      <c r="J113" s="3">
        <v>0</v>
      </c>
      <c r="K113" s="27">
        <v>0</v>
      </c>
      <c r="L113" s="12">
        <v>9068.4778513308393</v>
      </c>
      <c r="M113" s="9">
        <v>0</v>
      </c>
      <c r="N113" s="9">
        <v>9068.4778513308393</v>
      </c>
    </row>
    <row r="114" spans="1:14" x14ac:dyDescent="0.3">
      <c r="A114" s="13" t="s">
        <v>50</v>
      </c>
      <c r="B114" s="13" t="s">
        <v>140</v>
      </c>
      <c r="C114" s="25">
        <v>322</v>
      </c>
      <c r="D114" s="7">
        <v>1110813</v>
      </c>
      <c r="E114" s="7">
        <v>231550</v>
      </c>
      <c r="F114" s="8">
        <v>1544.7280760095</v>
      </c>
      <c r="G114" s="22">
        <v>9.8096863091063697E-5</v>
      </c>
      <c r="H114" s="5">
        <v>4.7972921615201898</v>
      </c>
      <c r="I114" s="2">
        <v>-1897.4519239904901</v>
      </c>
      <c r="J114" s="2">
        <v>0</v>
      </c>
      <c r="K114" s="26">
        <v>0</v>
      </c>
      <c r="L114" s="11">
        <v>21332.002038957398</v>
      </c>
      <c r="M114" s="7">
        <v>0</v>
      </c>
      <c r="N114" s="7">
        <v>21332.002038957398</v>
      </c>
    </row>
    <row r="115" spans="1:14" x14ac:dyDescent="0.3">
      <c r="A115" s="14" t="s">
        <v>28</v>
      </c>
      <c r="B115" s="14" t="s">
        <v>141</v>
      </c>
      <c r="C115" s="24">
        <v>2295</v>
      </c>
      <c r="D115" s="9">
        <v>6364378</v>
      </c>
      <c r="E115" s="9">
        <v>604750</v>
      </c>
      <c r="F115" s="10">
        <v>24152.538255477401</v>
      </c>
      <c r="G115" s="21">
        <v>1.53378984647565E-3</v>
      </c>
      <c r="H115" s="4">
        <v>10.5239818106655</v>
      </c>
      <c r="I115" s="3">
        <v>-381.011744522529</v>
      </c>
      <c r="J115" s="3">
        <v>0</v>
      </c>
      <c r="K115" s="27">
        <v>0</v>
      </c>
      <c r="L115" s="12">
        <v>333535.72276799398</v>
      </c>
      <c r="M115" s="9">
        <v>0</v>
      </c>
      <c r="N115" s="9">
        <v>333535.72276799398</v>
      </c>
    </row>
    <row r="116" spans="1:14" x14ac:dyDescent="0.3">
      <c r="A116" s="13" t="s">
        <v>20</v>
      </c>
      <c r="B116" s="13" t="s">
        <v>142</v>
      </c>
      <c r="C116" s="25">
        <v>588</v>
      </c>
      <c r="D116" s="7">
        <v>1169271.72</v>
      </c>
      <c r="E116" s="7">
        <v>100400</v>
      </c>
      <c r="F116" s="8">
        <v>6847.9260095617501</v>
      </c>
      <c r="G116" s="22">
        <v>4.3487269419810898E-4</v>
      </c>
      <c r="H116" s="5">
        <v>11.6461326693227</v>
      </c>
      <c r="I116" s="2">
        <v>562.20600956175304</v>
      </c>
      <c r="J116" s="2">
        <v>562.20600956175304</v>
      </c>
      <c r="K116" s="26">
        <v>2.8308851165025198E-4</v>
      </c>
      <c r="L116" s="11">
        <v>94566.787428354</v>
      </c>
      <c r="M116" s="7">
        <v>16522.358674278799</v>
      </c>
      <c r="N116" s="7">
        <v>111089.146102632</v>
      </c>
    </row>
    <row r="117" spans="1:14" x14ac:dyDescent="0.3">
      <c r="A117" s="14" t="s">
        <v>18</v>
      </c>
      <c r="B117" s="14" t="s">
        <v>143</v>
      </c>
      <c r="C117" s="24">
        <v>2207</v>
      </c>
      <c r="D117" s="9">
        <v>3995094</v>
      </c>
      <c r="E117" s="9">
        <v>399350</v>
      </c>
      <c r="F117" s="10">
        <v>22078.809209966101</v>
      </c>
      <c r="G117" s="21">
        <v>1.4020991512492199E-3</v>
      </c>
      <c r="H117" s="4">
        <v>10.003991486165001</v>
      </c>
      <c r="I117" s="3">
        <v>-1514.0207900338</v>
      </c>
      <c r="J117" s="3">
        <v>0</v>
      </c>
      <c r="K117" s="27">
        <v>0</v>
      </c>
      <c r="L117" s="12">
        <v>304898.454556123</v>
      </c>
      <c r="M117" s="9">
        <v>0</v>
      </c>
      <c r="N117" s="9">
        <v>304898.454556123</v>
      </c>
    </row>
    <row r="118" spans="1:14" x14ac:dyDescent="0.3">
      <c r="A118" s="13" t="s">
        <v>20</v>
      </c>
      <c r="B118" s="13" t="s">
        <v>144</v>
      </c>
      <c r="C118" s="25">
        <v>72</v>
      </c>
      <c r="D118" s="7">
        <v>446728</v>
      </c>
      <c r="E118" s="7">
        <v>45700</v>
      </c>
      <c r="F118" s="8">
        <v>703.81654266958401</v>
      </c>
      <c r="G118" s="22">
        <v>4.4695371372960797E-5</v>
      </c>
      <c r="H118" s="5">
        <v>9.7752297592997799</v>
      </c>
      <c r="I118" s="2">
        <v>-65.863457330415599</v>
      </c>
      <c r="J118" s="2">
        <v>0</v>
      </c>
      <c r="K118" s="26">
        <v>0</v>
      </c>
      <c r="L118" s="11">
        <v>9719.3908471352097</v>
      </c>
      <c r="M118" s="7">
        <v>0</v>
      </c>
      <c r="N118" s="7">
        <v>9719.3908471352206</v>
      </c>
    </row>
    <row r="119" spans="1:14" x14ac:dyDescent="0.3">
      <c r="A119" s="14" t="s">
        <v>32</v>
      </c>
      <c r="B119" s="14" t="s">
        <v>145</v>
      </c>
      <c r="C119" s="24">
        <v>1693</v>
      </c>
      <c r="D119" s="9">
        <v>4716425</v>
      </c>
      <c r="E119" s="9">
        <v>484000</v>
      </c>
      <c r="F119" s="10">
        <v>16497.742820247899</v>
      </c>
      <c r="G119" s="21">
        <v>1.04767748051177E-3</v>
      </c>
      <c r="H119" s="4">
        <v>9.7446797520661104</v>
      </c>
      <c r="I119" s="3">
        <v>-1600.4271797520601</v>
      </c>
      <c r="J119" s="3">
        <v>0</v>
      </c>
      <c r="K119" s="27">
        <v>0</v>
      </c>
      <c r="L119" s="12">
        <v>227826.43038952499</v>
      </c>
      <c r="M119" s="9">
        <v>0</v>
      </c>
      <c r="N119" s="9">
        <v>227826.43038952499</v>
      </c>
    </row>
    <row r="120" spans="1:14" x14ac:dyDescent="0.3">
      <c r="A120" s="13" t="s">
        <v>32</v>
      </c>
      <c r="B120" s="13" t="s">
        <v>146</v>
      </c>
      <c r="C120" s="25">
        <v>2159</v>
      </c>
      <c r="D120" s="7">
        <v>4931640</v>
      </c>
      <c r="E120" s="7">
        <v>963950</v>
      </c>
      <c r="F120" s="8">
        <v>11045.6048135276</v>
      </c>
      <c r="G120" s="22">
        <v>7.0144331547965797E-4</v>
      </c>
      <c r="H120" s="5">
        <v>5.1160744851911399</v>
      </c>
      <c r="I120" s="2">
        <v>-12034.105186472299</v>
      </c>
      <c r="J120" s="2">
        <v>0</v>
      </c>
      <c r="K120" s="26">
        <v>0</v>
      </c>
      <c r="L120" s="11">
        <v>152534.84937774899</v>
      </c>
      <c r="M120" s="7">
        <v>0</v>
      </c>
      <c r="N120" s="7">
        <v>152534.84937774899</v>
      </c>
    </row>
    <row r="121" spans="1:14" x14ac:dyDescent="0.3">
      <c r="A121" s="14" t="s">
        <v>35</v>
      </c>
      <c r="B121" s="14" t="s">
        <v>147</v>
      </c>
      <c r="C121" s="24">
        <v>1220</v>
      </c>
      <c r="D121" s="9">
        <v>4223184.78</v>
      </c>
      <c r="E121" s="9">
        <v>590800</v>
      </c>
      <c r="F121" s="10">
        <v>8720.8622742044699</v>
      </c>
      <c r="G121" s="21">
        <v>5.5381218599887504E-4</v>
      </c>
      <c r="H121" s="4">
        <v>7.1482477657413597</v>
      </c>
      <c r="I121" s="3">
        <v>-4320.9377257955302</v>
      </c>
      <c r="J121" s="3">
        <v>0</v>
      </c>
      <c r="K121" s="27">
        <v>0</v>
      </c>
      <c r="L121" s="12">
        <v>120431.197376419</v>
      </c>
      <c r="M121" s="9">
        <v>0</v>
      </c>
      <c r="N121" s="9">
        <v>120431.197376419</v>
      </c>
    </row>
    <row r="122" spans="1:14" x14ac:dyDescent="0.3">
      <c r="A122" s="13" t="s">
        <v>37</v>
      </c>
      <c r="B122" s="13" t="s">
        <v>148</v>
      </c>
      <c r="C122" s="25">
        <v>61</v>
      </c>
      <c r="D122" s="7">
        <v>152361.04</v>
      </c>
      <c r="E122" s="7">
        <v>11850</v>
      </c>
      <c r="F122" s="8">
        <v>784.30577552742602</v>
      </c>
      <c r="G122" s="22">
        <v>4.9806783134413103E-5</v>
      </c>
      <c r="H122" s="5">
        <v>12.857471729957799</v>
      </c>
      <c r="I122" s="2">
        <v>132.21577552742599</v>
      </c>
      <c r="J122" s="2">
        <v>132.21577552742599</v>
      </c>
      <c r="K122" s="26">
        <v>6.6574825729662993E-5</v>
      </c>
      <c r="L122" s="11">
        <v>10830.9110597237</v>
      </c>
      <c r="M122" s="7">
        <v>3885.6156435697599</v>
      </c>
      <c r="N122" s="7">
        <v>14716.526703293501</v>
      </c>
    </row>
    <row r="123" spans="1:14" x14ac:dyDescent="0.3">
      <c r="A123" s="14" t="s">
        <v>20</v>
      </c>
      <c r="B123" s="14" t="s">
        <v>149</v>
      </c>
      <c r="C123" s="24">
        <v>305</v>
      </c>
      <c r="D123" s="9">
        <v>322933.5</v>
      </c>
      <c r="E123" s="9">
        <v>24100</v>
      </c>
      <c r="F123" s="10">
        <v>4086.9177385892099</v>
      </c>
      <c r="G123" s="21">
        <v>2.5953681822273001E-4</v>
      </c>
      <c r="H123" s="4">
        <v>13.3997302904564</v>
      </c>
      <c r="I123" s="3">
        <v>826.46773858921199</v>
      </c>
      <c r="J123" s="3">
        <v>826.46773858921199</v>
      </c>
      <c r="K123" s="27">
        <v>4.1615265234632999E-4</v>
      </c>
      <c r="L123" s="12">
        <v>56438.501304290403</v>
      </c>
      <c r="M123" s="9">
        <v>24288.599156625001</v>
      </c>
      <c r="N123" s="9">
        <v>80727.100460915404</v>
      </c>
    </row>
    <row r="124" spans="1:14" x14ac:dyDescent="0.3">
      <c r="A124" s="13" t="s">
        <v>37</v>
      </c>
      <c r="B124" s="13" t="s">
        <v>150</v>
      </c>
      <c r="C124" s="25">
        <v>904</v>
      </c>
      <c r="D124" s="7">
        <v>1358492</v>
      </c>
      <c r="E124" s="7">
        <v>100550</v>
      </c>
      <c r="F124" s="8">
        <v>12213.5929189457</v>
      </c>
      <c r="G124" s="22">
        <v>7.7561557339910804E-4</v>
      </c>
      <c r="H124" s="5">
        <v>13.510611636001901</v>
      </c>
      <c r="I124" s="2">
        <v>2549.83291894579</v>
      </c>
      <c r="J124" s="2">
        <v>2549.83291894579</v>
      </c>
      <c r="K124" s="26">
        <v>1.2839215406890701E-3</v>
      </c>
      <c r="L124" s="11">
        <v>168664.241361497</v>
      </c>
      <c r="M124" s="7">
        <v>74935.616713073294</v>
      </c>
      <c r="N124" s="7">
        <v>243599.85807456999</v>
      </c>
    </row>
    <row r="125" spans="1:14" x14ac:dyDescent="0.3">
      <c r="A125" s="14" t="s">
        <v>30</v>
      </c>
      <c r="B125" s="14" t="s">
        <v>151</v>
      </c>
      <c r="C125" s="24">
        <v>3835</v>
      </c>
      <c r="D125" s="9">
        <v>4642531.55</v>
      </c>
      <c r="E125" s="9">
        <v>333000</v>
      </c>
      <c r="F125" s="10">
        <v>53465.791274023999</v>
      </c>
      <c r="G125" s="21">
        <v>3.3953072311680198E-3</v>
      </c>
      <c r="H125" s="4">
        <v>13.9415361861861</v>
      </c>
      <c r="I125" s="3">
        <v>12469.641274023999</v>
      </c>
      <c r="J125" s="3">
        <v>12469.641274023999</v>
      </c>
      <c r="K125" s="27">
        <v>6.2788588685270498E-3</v>
      </c>
      <c r="L125" s="12">
        <v>738338.60223366402</v>
      </c>
      <c r="M125" s="9">
        <v>366463.32868198602</v>
      </c>
      <c r="N125" s="9">
        <v>1104801.93091565</v>
      </c>
    </row>
    <row r="126" spans="1:14" x14ac:dyDescent="0.3">
      <c r="A126" s="13" t="s">
        <v>35</v>
      </c>
      <c r="B126" s="13" t="s">
        <v>152</v>
      </c>
      <c r="C126" s="25">
        <v>2344</v>
      </c>
      <c r="D126" s="7">
        <v>3303969</v>
      </c>
      <c r="E126" s="7">
        <v>274250</v>
      </c>
      <c r="F126" s="8">
        <v>28238.8453454876</v>
      </c>
      <c r="G126" s="22">
        <v>1.7932878858925999E-3</v>
      </c>
      <c r="H126" s="5">
        <v>12.047288969917901</v>
      </c>
      <c r="I126" s="2">
        <v>3181.4853454876902</v>
      </c>
      <c r="J126" s="2">
        <v>3181.4853454876902</v>
      </c>
      <c r="K126" s="26">
        <v>1.60197852028167E-3</v>
      </c>
      <c r="L126" s="11">
        <v>389965.79128923698</v>
      </c>
      <c r="M126" s="7">
        <v>93498.897381202507</v>
      </c>
      <c r="N126" s="7">
        <v>483464.68867043999</v>
      </c>
    </row>
    <row r="127" spans="1:14" x14ac:dyDescent="0.3">
      <c r="A127" s="14" t="s">
        <v>30</v>
      </c>
      <c r="B127" s="14" t="s">
        <v>153</v>
      </c>
      <c r="C127" s="24">
        <v>1226</v>
      </c>
      <c r="D127" s="9">
        <v>1492872</v>
      </c>
      <c r="E127" s="9">
        <v>168050</v>
      </c>
      <c r="F127" s="10">
        <v>10891.1697232966</v>
      </c>
      <c r="G127" s="21">
        <v>6.9163602438543099E-4</v>
      </c>
      <c r="H127" s="4">
        <v>8.8834989586432602</v>
      </c>
      <c r="I127" s="3">
        <v>-2214.7702767033602</v>
      </c>
      <c r="J127" s="3">
        <v>0</v>
      </c>
      <c r="K127" s="27">
        <v>0</v>
      </c>
      <c r="L127" s="12">
        <v>150402.17003381901</v>
      </c>
      <c r="M127" s="9">
        <v>0</v>
      </c>
      <c r="N127" s="9">
        <v>150402.17003381901</v>
      </c>
    </row>
    <row r="128" spans="1:14" x14ac:dyDescent="0.3">
      <c r="A128" s="13" t="s">
        <v>16</v>
      </c>
      <c r="B128" s="13" t="s">
        <v>154</v>
      </c>
      <c r="C128" s="25">
        <v>4552</v>
      </c>
      <c r="D128" s="7">
        <v>6687559</v>
      </c>
      <c r="E128" s="7">
        <v>507950</v>
      </c>
      <c r="F128" s="8">
        <v>59930.639960626002</v>
      </c>
      <c r="G128" s="22">
        <v>3.80585287111801E-3</v>
      </c>
      <c r="H128" s="5">
        <v>13.1657820651638</v>
      </c>
      <c r="I128" s="2">
        <v>11269.759960625999</v>
      </c>
      <c r="J128" s="2">
        <v>11269.759960625999</v>
      </c>
      <c r="K128" s="26">
        <v>5.6746806680279798E-3</v>
      </c>
      <c r="L128" s="11">
        <v>827615.26361241203</v>
      </c>
      <c r="M128" s="7">
        <v>331200.68635985901</v>
      </c>
      <c r="N128" s="7">
        <v>1158815.9499722701</v>
      </c>
    </row>
    <row r="129" spans="1:14" x14ac:dyDescent="0.3">
      <c r="A129" s="14" t="s">
        <v>28</v>
      </c>
      <c r="B129" s="14" t="s">
        <v>155</v>
      </c>
      <c r="C129" s="24">
        <v>1808</v>
      </c>
      <c r="D129" s="9">
        <v>2974864</v>
      </c>
      <c r="E129" s="9">
        <v>261550</v>
      </c>
      <c r="F129" s="10">
        <v>20564.1525979736</v>
      </c>
      <c r="G129" s="21">
        <v>1.3059119551956299E-3</v>
      </c>
      <c r="H129" s="4">
        <v>11.3739782068438</v>
      </c>
      <c r="I129" s="3">
        <v>1236.63259797362</v>
      </c>
      <c r="J129" s="3">
        <v>1236.63259797362</v>
      </c>
      <c r="K129" s="27">
        <v>6.2268363493913205E-4</v>
      </c>
      <c r="L129" s="12">
        <v>283981.72595052002</v>
      </c>
      <c r="M129" s="9">
        <v>36342.705315356798</v>
      </c>
      <c r="N129" s="9">
        <v>320324.43126587698</v>
      </c>
    </row>
    <row r="130" spans="1:14" x14ac:dyDescent="0.3">
      <c r="A130" s="13" t="s">
        <v>46</v>
      </c>
      <c r="B130" s="13" t="s">
        <v>156</v>
      </c>
      <c r="C130" s="25">
        <v>4331</v>
      </c>
      <c r="D130" s="7">
        <v>8027613</v>
      </c>
      <c r="E130" s="7">
        <v>777450</v>
      </c>
      <c r="F130" s="8">
        <v>44720.035890410902</v>
      </c>
      <c r="G130" s="22">
        <v>2.8399142258757702E-3</v>
      </c>
      <c r="H130" s="5">
        <v>10.325568203743</v>
      </c>
      <c r="I130" s="2">
        <v>-1578.35410958904</v>
      </c>
      <c r="J130" s="2">
        <v>0</v>
      </c>
      <c r="K130" s="26">
        <v>0</v>
      </c>
      <c r="L130" s="11">
        <v>617563.64217894105</v>
      </c>
      <c r="M130" s="7">
        <v>0</v>
      </c>
      <c r="N130" s="7">
        <v>617563.64217894105</v>
      </c>
    </row>
    <row r="131" spans="1:14" x14ac:dyDescent="0.3">
      <c r="A131" s="14" t="s">
        <v>26</v>
      </c>
      <c r="B131" s="14" t="s">
        <v>157</v>
      </c>
      <c r="C131" s="24">
        <v>215</v>
      </c>
      <c r="D131" s="9">
        <v>284963</v>
      </c>
      <c r="E131" s="9">
        <v>23950</v>
      </c>
      <c r="F131" s="10">
        <v>2558.1229645093899</v>
      </c>
      <c r="G131" s="21">
        <v>1.6245178819294001E-4</v>
      </c>
      <c r="H131" s="4">
        <v>11.8982463465553</v>
      </c>
      <c r="I131" s="3">
        <v>259.772964509394</v>
      </c>
      <c r="J131" s="3">
        <v>259.772964509394</v>
      </c>
      <c r="K131" s="27">
        <v>1.30803905755583E-4</v>
      </c>
      <c r="L131" s="12">
        <v>35326.531020131799</v>
      </c>
      <c r="M131" s="9">
        <v>7634.3226868930997</v>
      </c>
      <c r="N131" s="9">
        <v>42960.8537070249</v>
      </c>
    </row>
    <row r="132" spans="1:14" x14ac:dyDescent="0.3">
      <c r="A132" s="13" t="s">
        <v>26</v>
      </c>
      <c r="B132" s="13" t="s">
        <v>158</v>
      </c>
      <c r="C132" s="25">
        <v>774</v>
      </c>
      <c r="D132" s="7">
        <v>1326833.3400000001</v>
      </c>
      <c r="E132" s="7">
        <v>128900</v>
      </c>
      <c r="F132" s="8">
        <v>7967.1761455391697</v>
      </c>
      <c r="G132" s="22">
        <v>5.0594988186551096E-4</v>
      </c>
      <c r="H132" s="5">
        <v>10.2935092319627</v>
      </c>
      <c r="I132" s="2">
        <v>-306.883854460821</v>
      </c>
      <c r="J132" s="2">
        <v>0</v>
      </c>
      <c r="K132" s="26">
        <v>0</v>
      </c>
      <c r="L132" s="11">
        <v>110023.12990932399</v>
      </c>
      <c r="M132" s="7">
        <v>0</v>
      </c>
      <c r="N132" s="7">
        <v>110023.12990932399</v>
      </c>
    </row>
    <row r="133" spans="1:14" x14ac:dyDescent="0.3">
      <c r="A133" s="14" t="s">
        <v>20</v>
      </c>
      <c r="B133" s="14" t="s">
        <v>159</v>
      </c>
      <c r="C133" s="24">
        <v>1362</v>
      </c>
      <c r="D133" s="9">
        <v>1797558.83</v>
      </c>
      <c r="E133" s="9">
        <v>148850</v>
      </c>
      <c r="F133" s="10">
        <v>16447.935011488</v>
      </c>
      <c r="G133" s="21">
        <v>1.04451447087101E-3</v>
      </c>
      <c r="H133" s="4">
        <v>12.0763105811219</v>
      </c>
      <c r="I133" s="3">
        <v>1888.1550114880699</v>
      </c>
      <c r="J133" s="3">
        <v>1888.1550114880699</v>
      </c>
      <c r="K133" s="27">
        <v>9.5074578157531002E-4</v>
      </c>
      <c r="L133" s="12">
        <v>227138.60688549001</v>
      </c>
      <c r="M133" s="9">
        <v>55489.933942117503</v>
      </c>
      <c r="N133" s="9">
        <v>282628.54082760803</v>
      </c>
    </row>
    <row r="134" spans="1:14" x14ac:dyDescent="0.3">
      <c r="A134" s="13" t="s">
        <v>30</v>
      </c>
      <c r="B134" s="13" t="s">
        <v>160</v>
      </c>
      <c r="C134" s="25">
        <v>1576</v>
      </c>
      <c r="D134" s="7">
        <v>2379945.2999999998</v>
      </c>
      <c r="E134" s="7">
        <v>96350</v>
      </c>
      <c r="F134" s="8">
        <v>38928.840610275001</v>
      </c>
      <c r="G134" s="22">
        <v>2.4721484686839401E-3</v>
      </c>
      <c r="H134" s="5">
        <v>24.7010409963674</v>
      </c>
      <c r="I134" s="2">
        <v>22081.400610274999</v>
      </c>
      <c r="J134" s="2">
        <v>22081.400610274999</v>
      </c>
      <c r="K134" s="26">
        <v>1.1118683770008899E-2</v>
      </c>
      <c r="L134" s="11">
        <v>537589.83226218505</v>
      </c>
      <c r="M134" s="7">
        <v>648937.95994425495</v>
      </c>
      <c r="N134" s="7">
        <v>1186527.7922064399</v>
      </c>
    </row>
    <row r="135" spans="1:14" x14ac:dyDescent="0.3">
      <c r="A135" s="14" t="s">
        <v>32</v>
      </c>
      <c r="B135" s="14" t="s">
        <v>161</v>
      </c>
      <c r="C135" s="24">
        <v>442</v>
      </c>
      <c r="D135" s="9">
        <v>1099976.6499999999</v>
      </c>
      <c r="E135" s="9">
        <v>112750</v>
      </c>
      <c r="F135" s="10">
        <v>4312.1035858093101</v>
      </c>
      <c r="G135" s="21">
        <v>2.7383708606136499E-4</v>
      </c>
      <c r="H135" s="4">
        <v>9.7558904656319196</v>
      </c>
      <c r="I135" s="3">
        <v>-412.876414190687</v>
      </c>
      <c r="J135" s="3">
        <v>0</v>
      </c>
      <c r="K135" s="27">
        <v>0</v>
      </c>
      <c r="L135" s="12">
        <v>59548.216876012797</v>
      </c>
      <c r="M135" s="9">
        <v>0</v>
      </c>
      <c r="N135" s="9">
        <v>59548.216876012797</v>
      </c>
    </row>
    <row r="136" spans="1:14" x14ac:dyDescent="0.3">
      <c r="A136" s="13" t="s">
        <v>26</v>
      </c>
      <c r="B136" s="13" t="s">
        <v>162</v>
      </c>
      <c r="C136" s="25">
        <v>1359</v>
      </c>
      <c r="D136" s="7">
        <v>3498130</v>
      </c>
      <c r="E136" s="7">
        <v>340400</v>
      </c>
      <c r="F136" s="8">
        <v>13965.8010282021</v>
      </c>
      <c r="G136" s="22">
        <v>8.8688830914480802E-4</v>
      </c>
      <c r="H136" s="5">
        <v>10.276527614571</v>
      </c>
      <c r="I136" s="2">
        <v>-561.90897179788396</v>
      </c>
      <c r="J136" s="2">
        <v>0</v>
      </c>
      <c r="K136" s="26">
        <v>0</v>
      </c>
      <c r="L136" s="11">
        <v>192861.44962088999</v>
      </c>
      <c r="M136" s="7">
        <v>0</v>
      </c>
      <c r="N136" s="7">
        <v>192861.44962088999</v>
      </c>
    </row>
    <row r="137" spans="1:14" x14ac:dyDescent="0.3">
      <c r="A137" s="14" t="s">
        <v>20</v>
      </c>
      <c r="B137" s="14" t="s">
        <v>163</v>
      </c>
      <c r="C137" s="24">
        <v>1284</v>
      </c>
      <c r="D137" s="9">
        <v>3349581.36</v>
      </c>
      <c r="E137" s="9">
        <v>228550</v>
      </c>
      <c r="F137" s="10">
        <v>18818.0374808138</v>
      </c>
      <c r="G137" s="21">
        <v>1.19502615060033E-3</v>
      </c>
      <c r="H137" s="4">
        <v>14.6557924305403</v>
      </c>
      <c r="I137" s="3">
        <v>5092.0774808138203</v>
      </c>
      <c r="J137" s="3">
        <v>5092.0774808138203</v>
      </c>
      <c r="K137" s="27">
        <v>2.56402210352576E-3</v>
      </c>
      <c r="L137" s="12">
        <v>259868.65917974501</v>
      </c>
      <c r="M137" s="9">
        <v>149648.22343469301</v>
      </c>
      <c r="N137" s="9">
        <v>409516.882614439</v>
      </c>
    </row>
    <row r="138" spans="1:14" x14ac:dyDescent="0.3">
      <c r="A138" s="13" t="s">
        <v>30</v>
      </c>
      <c r="B138" s="13" t="s">
        <v>164</v>
      </c>
      <c r="C138" s="25">
        <v>2246</v>
      </c>
      <c r="D138" s="7">
        <v>3266224</v>
      </c>
      <c r="E138" s="7">
        <v>287550</v>
      </c>
      <c r="F138" s="8">
        <v>25511.8730794644</v>
      </c>
      <c r="G138" s="22">
        <v>1.6201134423204601E-3</v>
      </c>
      <c r="H138" s="5">
        <v>11.358803686315399</v>
      </c>
      <c r="I138" s="2">
        <v>1502.13307946444</v>
      </c>
      <c r="J138" s="2">
        <v>1502.13307946444</v>
      </c>
      <c r="K138" s="26">
        <v>7.56371526689437E-4</v>
      </c>
      <c r="L138" s="11">
        <v>352307.52713101503</v>
      </c>
      <c r="M138" s="7">
        <v>44145.350802559202</v>
      </c>
      <c r="N138" s="7">
        <v>396452.87793357403</v>
      </c>
    </row>
    <row r="139" spans="1:14" x14ac:dyDescent="0.3">
      <c r="A139" s="14" t="s">
        <v>28</v>
      </c>
      <c r="B139" s="14" t="s">
        <v>165</v>
      </c>
      <c r="C139" s="24">
        <v>1229</v>
      </c>
      <c r="D139" s="9">
        <v>3538703.41</v>
      </c>
      <c r="E139" s="9">
        <v>375350</v>
      </c>
      <c r="F139" s="10">
        <v>11586.696392407001</v>
      </c>
      <c r="G139" s="21">
        <v>7.3580495320568502E-4</v>
      </c>
      <c r="H139" s="4">
        <v>9.4277431996802896</v>
      </c>
      <c r="I139" s="3">
        <v>-1551.3136075929101</v>
      </c>
      <c r="J139" s="3">
        <v>0</v>
      </c>
      <c r="K139" s="27">
        <v>0</v>
      </c>
      <c r="L139" s="12">
        <v>160007.081444468</v>
      </c>
      <c r="M139" s="9">
        <v>0</v>
      </c>
      <c r="N139" s="9">
        <v>160007.081444468</v>
      </c>
    </row>
    <row r="140" spans="1:14" x14ac:dyDescent="0.3">
      <c r="A140" s="13" t="s">
        <v>30</v>
      </c>
      <c r="B140" s="13" t="s">
        <v>166</v>
      </c>
      <c r="C140" s="25">
        <v>140</v>
      </c>
      <c r="D140" s="7">
        <v>186953.52</v>
      </c>
      <c r="E140" s="7">
        <v>15850</v>
      </c>
      <c r="F140" s="8">
        <v>1651.3244668769701</v>
      </c>
      <c r="G140" s="22">
        <v>1.04866191442977E-4</v>
      </c>
      <c r="H140" s="5">
        <v>11.7951747634069</v>
      </c>
      <c r="I140" s="2">
        <v>154.72446687697101</v>
      </c>
      <c r="J140" s="2">
        <v>154.72446687697101</v>
      </c>
      <c r="K140" s="26">
        <v>7.7908663904578096E-5</v>
      </c>
      <c r="L140" s="11">
        <v>22804.050396623399</v>
      </c>
      <c r="M140" s="7">
        <v>4547.1110125995601</v>
      </c>
      <c r="N140" s="7">
        <v>27351.161409223001</v>
      </c>
    </row>
    <row r="141" spans="1:14" x14ac:dyDescent="0.3">
      <c r="A141" s="14" t="s">
        <v>18</v>
      </c>
      <c r="B141" s="14" t="s">
        <v>167</v>
      </c>
      <c r="C141" s="24">
        <v>7197</v>
      </c>
      <c r="D141" s="9">
        <v>15096709</v>
      </c>
      <c r="E141" s="9">
        <v>1334050</v>
      </c>
      <c r="F141" s="10">
        <v>81444.484594280497</v>
      </c>
      <c r="G141" s="21">
        <v>5.1720743468368496E-3</v>
      </c>
      <c r="H141" s="4">
        <v>11.3164491585772</v>
      </c>
      <c r="I141" s="3">
        <v>4508.5545942805802</v>
      </c>
      <c r="J141" s="3">
        <v>4508.5545942805802</v>
      </c>
      <c r="K141" s="27">
        <v>2.2701998699439499E-3</v>
      </c>
      <c r="L141" s="12">
        <v>1124711.81071246</v>
      </c>
      <c r="M141" s="9">
        <v>132499.39495904499</v>
      </c>
      <c r="N141" s="9">
        <v>1257211.20567151</v>
      </c>
    </row>
    <row r="142" spans="1:14" x14ac:dyDescent="0.3">
      <c r="A142" s="13" t="s">
        <v>32</v>
      </c>
      <c r="B142" s="13" t="s">
        <v>168</v>
      </c>
      <c r="C142" s="25">
        <v>8659</v>
      </c>
      <c r="D142" s="7">
        <v>23575958</v>
      </c>
      <c r="E142" s="7">
        <v>1659400</v>
      </c>
      <c r="F142" s="8">
        <v>123022.912089912</v>
      </c>
      <c r="G142" s="22">
        <v>7.8124829552679298E-3</v>
      </c>
      <c r="H142" s="5">
        <v>14.2075195853923</v>
      </c>
      <c r="I142" s="2">
        <v>30458.202089912</v>
      </c>
      <c r="J142" s="2">
        <v>30458.202089912</v>
      </c>
      <c r="K142" s="26">
        <v>1.5336668321807899E-2</v>
      </c>
      <c r="L142" s="11">
        <v>1698891.2497272</v>
      </c>
      <c r="M142" s="7">
        <v>895119.10393038997</v>
      </c>
      <c r="N142" s="7">
        <v>2594010.3536575902</v>
      </c>
    </row>
    <row r="143" spans="1:14" x14ac:dyDescent="0.3">
      <c r="A143" s="14" t="s">
        <v>37</v>
      </c>
      <c r="B143" s="14" t="s">
        <v>169</v>
      </c>
      <c r="C143" s="24">
        <v>923</v>
      </c>
      <c r="D143" s="9">
        <v>3388106.66</v>
      </c>
      <c r="E143" s="9">
        <v>436550</v>
      </c>
      <c r="F143" s="10">
        <v>7163.49203339823</v>
      </c>
      <c r="G143" s="21">
        <v>4.54912491180661E-4</v>
      </c>
      <c r="H143" s="4">
        <v>7.7610964608864901</v>
      </c>
      <c r="I143" s="3">
        <v>-2703.3779666017599</v>
      </c>
      <c r="J143" s="3">
        <v>0</v>
      </c>
      <c r="K143" s="27">
        <v>0</v>
      </c>
      <c r="L143" s="12">
        <v>98924.612710649293</v>
      </c>
      <c r="M143" s="9">
        <v>0</v>
      </c>
      <c r="N143" s="9">
        <v>98924.612710649293</v>
      </c>
    </row>
    <row r="144" spans="1:14" x14ac:dyDescent="0.3">
      <c r="A144" s="13" t="s">
        <v>30</v>
      </c>
      <c r="B144" s="13" t="s">
        <v>170</v>
      </c>
      <c r="C144" s="25">
        <v>1449</v>
      </c>
      <c r="D144" s="7">
        <v>2928499</v>
      </c>
      <c r="E144" s="7">
        <v>259600</v>
      </c>
      <c r="F144" s="8">
        <v>16345.8977311248</v>
      </c>
      <c r="G144" s="22">
        <v>1.0380346656046701E-3</v>
      </c>
      <c r="H144" s="5">
        <v>11.280812788905999</v>
      </c>
      <c r="I144" s="2">
        <v>856.08773112480901</v>
      </c>
      <c r="J144" s="2">
        <v>856.08773112480901</v>
      </c>
      <c r="K144" s="26">
        <v>4.3106725564011198E-4</v>
      </c>
      <c r="L144" s="11">
        <v>225729.51779948</v>
      </c>
      <c r="M144" s="7">
        <v>25159.084587728899</v>
      </c>
      <c r="N144" s="7">
        <v>250888.60238720899</v>
      </c>
    </row>
    <row r="145" spans="1:14" x14ac:dyDescent="0.3">
      <c r="A145" s="14" t="s">
        <v>30</v>
      </c>
      <c r="B145" s="14" t="s">
        <v>171</v>
      </c>
      <c r="C145" s="24">
        <v>1254</v>
      </c>
      <c r="D145" s="9">
        <v>1155248</v>
      </c>
      <c r="E145" s="9">
        <v>129950</v>
      </c>
      <c r="F145" s="10">
        <v>11147.987626010001</v>
      </c>
      <c r="G145" s="21">
        <v>7.0794506351864095E-4</v>
      </c>
      <c r="H145" s="4">
        <v>8.8899422854944206</v>
      </c>
      <c r="I145" s="3">
        <v>-2257.2723739899898</v>
      </c>
      <c r="J145" s="3">
        <v>0</v>
      </c>
      <c r="K145" s="27">
        <v>0</v>
      </c>
      <c r="L145" s="12">
        <v>153948.71010738</v>
      </c>
      <c r="M145" s="9">
        <v>0</v>
      </c>
      <c r="N145" s="9">
        <v>153948.71010738</v>
      </c>
    </row>
    <row r="146" spans="1:14" x14ac:dyDescent="0.3">
      <c r="A146" s="13" t="s">
        <v>50</v>
      </c>
      <c r="B146" s="13" t="s">
        <v>172</v>
      </c>
      <c r="C146" s="25">
        <v>668</v>
      </c>
      <c r="D146" s="7">
        <v>2179774.65</v>
      </c>
      <c r="E146" s="7">
        <v>285800</v>
      </c>
      <c r="F146" s="8">
        <v>5094.7846962911099</v>
      </c>
      <c r="G146" s="22">
        <v>3.23540695992012E-4</v>
      </c>
      <c r="H146" s="5">
        <v>7.6269231980405801</v>
      </c>
      <c r="I146" s="2">
        <v>-2046.13530370888</v>
      </c>
      <c r="J146" s="2">
        <v>0</v>
      </c>
      <c r="K146" s="26">
        <v>0</v>
      </c>
      <c r="L146" s="11">
        <v>70356.692039992806</v>
      </c>
      <c r="M146" s="7">
        <v>0</v>
      </c>
      <c r="N146" s="7">
        <v>70356.692039992806</v>
      </c>
    </row>
    <row r="147" spans="1:14" x14ac:dyDescent="0.3">
      <c r="A147" s="14" t="s">
        <v>30</v>
      </c>
      <c r="B147" s="14" t="s">
        <v>173</v>
      </c>
      <c r="C147" s="24">
        <v>985</v>
      </c>
      <c r="D147" s="9">
        <v>925180.68</v>
      </c>
      <c r="E147" s="9">
        <v>118900</v>
      </c>
      <c r="F147" s="10">
        <v>7664.4488629099997</v>
      </c>
      <c r="G147" s="21">
        <v>4.8672540005592299E-4</v>
      </c>
      <c r="H147" s="4">
        <v>7.7811663582842696</v>
      </c>
      <c r="I147" s="3">
        <v>-2865.20113708999</v>
      </c>
      <c r="J147" s="3">
        <v>0</v>
      </c>
      <c r="K147" s="27">
        <v>0</v>
      </c>
      <c r="L147" s="12">
        <v>105842.60188592201</v>
      </c>
      <c r="M147" s="9">
        <v>0</v>
      </c>
      <c r="N147" s="9">
        <v>105842.60188592201</v>
      </c>
    </row>
    <row r="148" spans="1:14" x14ac:dyDescent="0.3">
      <c r="A148" s="13" t="s">
        <v>37</v>
      </c>
      <c r="B148" s="13" t="s">
        <v>174</v>
      </c>
      <c r="C148" s="25">
        <v>6558</v>
      </c>
      <c r="D148" s="7">
        <v>7870040.3899999997</v>
      </c>
      <c r="E148" s="7">
        <v>674900</v>
      </c>
      <c r="F148" s="8">
        <v>76473.143988176002</v>
      </c>
      <c r="G148" s="22">
        <v>4.85637288041702E-3</v>
      </c>
      <c r="H148" s="5">
        <v>11.661046658764199</v>
      </c>
      <c r="I148" s="2">
        <v>6368.1239881760303</v>
      </c>
      <c r="J148" s="2">
        <v>6368.1239881760303</v>
      </c>
      <c r="K148" s="26">
        <v>3.20655188873253E-3</v>
      </c>
      <c r="L148" s="11">
        <v>1056059.8262028401</v>
      </c>
      <c r="M148" s="7">
        <v>187149.242138022</v>
      </c>
      <c r="N148" s="7">
        <v>1243209.0683408701</v>
      </c>
    </row>
    <row r="149" spans="1:14" x14ac:dyDescent="0.3">
      <c r="A149" s="14" t="s">
        <v>53</v>
      </c>
      <c r="B149" s="14" t="s">
        <v>175</v>
      </c>
      <c r="C149" s="24">
        <v>12688</v>
      </c>
      <c r="D149" s="9">
        <v>48270929.219999999</v>
      </c>
      <c r="E149" s="9">
        <v>4466750</v>
      </c>
      <c r="F149" s="10">
        <v>137115.69932128699</v>
      </c>
      <c r="G149" s="21">
        <v>8.7074354333629908E-3</v>
      </c>
      <c r="H149" s="4">
        <v>10.8067228342754</v>
      </c>
      <c r="I149" s="3">
        <v>1480.9793212872901</v>
      </c>
      <c r="J149" s="3">
        <v>1480.9793212872901</v>
      </c>
      <c r="K149" s="27">
        <v>7.4571994023121401E-4</v>
      </c>
      <c r="L149" s="12">
        <v>1893506.3218704499</v>
      </c>
      <c r="M149" s="9">
        <v>43523.674808408403</v>
      </c>
      <c r="N149" s="9">
        <v>1937029.9966788599</v>
      </c>
    </row>
    <row r="150" spans="1:14" x14ac:dyDescent="0.3">
      <c r="A150" s="13" t="s">
        <v>22</v>
      </c>
      <c r="B150" s="13" t="s">
        <v>176</v>
      </c>
      <c r="C150" s="25">
        <v>3052</v>
      </c>
      <c r="D150" s="7">
        <v>4918098.6399999997</v>
      </c>
      <c r="E150" s="7">
        <v>407850</v>
      </c>
      <c r="F150" s="8">
        <v>36802.836948093602</v>
      </c>
      <c r="G150" s="22">
        <v>2.3371381109264398E-3</v>
      </c>
      <c r="H150" s="5">
        <v>12.0585966409219</v>
      </c>
      <c r="I150" s="2">
        <v>4176.9569480936598</v>
      </c>
      <c r="J150" s="2">
        <v>4176.9569480936598</v>
      </c>
      <c r="K150" s="26">
        <v>2.1032299647325901E-3</v>
      </c>
      <c r="L150" s="11">
        <v>508230.67503521102</v>
      </c>
      <c r="M150" s="7">
        <v>122754.256784308</v>
      </c>
      <c r="N150" s="7">
        <v>630984.93181951903</v>
      </c>
    </row>
    <row r="151" spans="1:14" x14ac:dyDescent="0.3">
      <c r="A151" s="14" t="s">
        <v>50</v>
      </c>
      <c r="B151" s="14" t="s">
        <v>177</v>
      </c>
      <c r="C151" s="24">
        <v>8136</v>
      </c>
      <c r="D151" s="9">
        <v>10402471</v>
      </c>
      <c r="E151" s="9">
        <v>868200</v>
      </c>
      <c r="F151" s="10">
        <v>97482.727546648195</v>
      </c>
      <c r="G151" s="21">
        <v>6.1905716134780702E-3</v>
      </c>
      <c r="H151" s="4">
        <v>11.981652844966501</v>
      </c>
      <c r="I151" s="3">
        <v>10508.8875466482</v>
      </c>
      <c r="J151" s="3">
        <v>10508.8875466482</v>
      </c>
      <c r="K151" s="27">
        <v>5.2915573367839502E-3</v>
      </c>
      <c r="L151" s="12">
        <v>1346192.75397661</v>
      </c>
      <c r="M151" s="9">
        <v>308839.83159257402</v>
      </c>
      <c r="N151" s="9">
        <v>1655032.5855691901</v>
      </c>
    </row>
    <row r="152" spans="1:14" x14ac:dyDescent="0.3">
      <c r="A152" s="13" t="s">
        <v>22</v>
      </c>
      <c r="B152" s="13" t="s">
        <v>178</v>
      </c>
      <c r="C152" s="25">
        <v>1216</v>
      </c>
      <c r="D152" s="7">
        <v>3132456</v>
      </c>
      <c r="E152" s="7">
        <v>316500</v>
      </c>
      <c r="F152" s="8">
        <v>12034.9652322274</v>
      </c>
      <c r="G152" s="22">
        <v>7.6427194858874896E-4</v>
      </c>
      <c r="H152" s="5">
        <v>9.89717535545023</v>
      </c>
      <c r="I152" s="2">
        <v>-964.074767772511</v>
      </c>
      <c r="J152" s="2">
        <v>0</v>
      </c>
      <c r="K152" s="26">
        <v>0</v>
      </c>
      <c r="L152" s="11">
        <v>166197.47310857999</v>
      </c>
      <c r="M152" s="7">
        <v>0</v>
      </c>
      <c r="N152" s="7">
        <v>166197.47310857999</v>
      </c>
    </row>
    <row r="153" spans="1:14" x14ac:dyDescent="0.3">
      <c r="A153" s="14" t="s">
        <v>26</v>
      </c>
      <c r="B153" s="14" t="s">
        <v>179</v>
      </c>
      <c r="C153" s="24">
        <v>3352</v>
      </c>
      <c r="D153" s="9">
        <v>4526950</v>
      </c>
      <c r="E153" s="9">
        <v>228850</v>
      </c>
      <c r="F153" s="10">
        <v>66306.910203189793</v>
      </c>
      <c r="G153" s="21">
        <v>4.2107733996761699E-3</v>
      </c>
      <c r="H153" s="4">
        <v>19.781297793314302</v>
      </c>
      <c r="I153" s="3">
        <v>30474.030203189799</v>
      </c>
      <c r="J153" s="3">
        <v>30474.030203189799</v>
      </c>
      <c r="K153" s="27">
        <v>1.53446382775783E-2</v>
      </c>
      <c r="L153" s="12">
        <v>915668.69639955496</v>
      </c>
      <c r="M153" s="9">
        <v>895584.26751858694</v>
      </c>
      <c r="N153" s="9">
        <v>1811252.9639181399</v>
      </c>
    </row>
    <row r="154" spans="1:14" x14ac:dyDescent="0.3">
      <c r="A154" s="13" t="s">
        <v>26</v>
      </c>
      <c r="B154" s="13" t="s">
        <v>180</v>
      </c>
      <c r="C154" s="25">
        <v>4149</v>
      </c>
      <c r="D154" s="7">
        <v>5305008</v>
      </c>
      <c r="E154" s="7">
        <v>346700</v>
      </c>
      <c r="F154" s="8">
        <v>63485.659625036002</v>
      </c>
      <c r="G154" s="22">
        <v>4.0316118786234301E-3</v>
      </c>
      <c r="H154" s="5">
        <v>15.3014364003461</v>
      </c>
      <c r="I154" s="2">
        <v>19132.849625036</v>
      </c>
      <c r="J154" s="2">
        <v>19132.849625036</v>
      </c>
      <c r="K154" s="26">
        <v>9.6339950691768997E-3</v>
      </c>
      <c r="L154" s="11">
        <v>876708.49102732004</v>
      </c>
      <c r="M154" s="7">
        <v>562284.64048669103</v>
      </c>
      <c r="N154" s="7">
        <v>1438993.13151401</v>
      </c>
    </row>
    <row r="155" spans="1:14" x14ac:dyDescent="0.3">
      <c r="A155" s="14" t="s">
        <v>62</v>
      </c>
      <c r="B155" s="14" t="s">
        <v>181</v>
      </c>
      <c r="C155" s="24">
        <v>1260</v>
      </c>
      <c r="D155" s="9">
        <v>1446216.15</v>
      </c>
      <c r="E155" s="9">
        <v>164150</v>
      </c>
      <c r="F155" s="10">
        <v>11101.019488272899</v>
      </c>
      <c r="G155" s="21">
        <v>7.0496238517622398E-4</v>
      </c>
      <c r="H155" s="4">
        <v>8.8103329272007294</v>
      </c>
      <c r="I155" s="3">
        <v>-2368.3805117270699</v>
      </c>
      <c r="J155" s="3">
        <v>0</v>
      </c>
      <c r="K155" s="27">
        <v>0</v>
      </c>
      <c r="L155" s="12">
        <v>153300.10118679699</v>
      </c>
      <c r="M155" s="9">
        <v>0</v>
      </c>
      <c r="N155" s="9">
        <v>153300.10118679699</v>
      </c>
    </row>
    <row r="156" spans="1:14" x14ac:dyDescent="0.3">
      <c r="A156" s="13" t="s">
        <v>32</v>
      </c>
      <c r="B156" s="13" t="s">
        <v>182</v>
      </c>
      <c r="C156" s="25">
        <v>1604</v>
      </c>
      <c r="D156" s="7">
        <v>2595167.9</v>
      </c>
      <c r="E156" s="7">
        <v>302400</v>
      </c>
      <c r="F156" s="8">
        <v>13765.374707671899</v>
      </c>
      <c r="G156" s="22">
        <v>8.7416037752354597E-4</v>
      </c>
      <c r="H156" s="5">
        <v>8.5819044312169304</v>
      </c>
      <c r="I156" s="2">
        <v>-3381.3852923280401</v>
      </c>
      <c r="J156" s="2">
        <v>0</v>
      </c>
      <c r="K156" s="26">
        <v>0</v>
      </c>
      <c r="L156" s="11">
        <v>190093.65201002799</v>
      </c>
      <c r="M156" s="7">
        <v>0</v>
      </c>
      <c r="N156" s="7">
        <v>190093.65201002799</v>
      </c>
    </row>
    <row r="157" spans="1:14" x14ac:dyDescent="0.3">
      <c r="A157" s="14" t="s">
        <v>62</v>
      </c>
      <c r="B157" s="14" t="s">
        <v>183</v>
      </c>
      <c r="C157" s="24">
        <v>739</v>
      </c>
      <c r="D157" s="9">
        <v>1308399.79</v>
      </c>
      <c r="E157" s="9">
        <v>97600</v>
      </c>
      <c r="F157" s="10">
        <v>9906.8385738729503</v>
      </c>
      <c r="G157" s="21">
        <v>6.2912677146194698E-4</v>
      </c>
      <c r="H157" s="4">
        <v>13.4057355532786</v>
      </c>
      <c r="I157" s="3">
        <v>2006.92857387295</v>
      </c>
      <c r="J157" s="3">
        <v>2006.92857387295</v>
      </c>
      <c r="K157" s="27">
        <v>1.01055202773255E-3</v>
      </c>
      <c r="L157" s="12">
        <v>136808.99825645401</v>
      </c>
      <c r="M157" s="9">
        <v>58980.503885107697</v>
      </c>
      <c r="N157" s="9">
        <v>195789.502141562</v>
      </c>
    </row>
    <row r="158" spans="1:14" x14ac:dyDescent="0.3">
      <c r="A158" s="13" t="s">
        <v>53</v>
      </c>
      <c r="B158" s="13" t="s">
        <v>184</v>
      </c>
      <c r="C158" s="25">
        <v>8951</v>
      </c>
      <c r="D158" s="7">
        <v>29722013</v>
      </c>
      <c r="E158" s="7">
        <v>2631550</v>
      </c>
      <c r="F158" s="8">
        <v>101096.972644639</v>
      </c>
      <c r="G158" s="22">
        <v>6.4200916902226101E-3</v>
      </c>
      <c r="H158" s="5">
        <v>11.2944891793809</v>
      </c>
      <c r="I158" s="2">
        <v>5410.78264463909</v>
      </c>
      <c r="J158" s="2">
        <v>5410.78264463909</v>
      </c>
      <c r="K158" s="26">
        <v>2.72450023600406E-3</v>
      </c>
      <c r="L158" s="11">
        <v>1396103.8580712599</v>
      </c>
      <c r="M158" s="7">
        <v>159014.47163999101</v>
      </c>
      <c r="N158" s="7">
        <v>1555118.32971125</v>
      </c>
    </row>
    <row r="159" spans="1:14" x14ac:dyDescent="0.3">
      <c r="A159" s="14" t="s">
        <v>32</v>
      </c>
      <c r="B159" s="14" t="s">
        <v>185</v>
      </c>
      <c r="C159" s="24">
        <v>31</v>
      </c>
      <c r="D159" s="9">
        <v>320672.28000000003</v>
      </c>
      <c r="E159" s="9">
        <v>17350</v>
      </c>
      <c r="F159" s="10">
        <v>572.95911700288195</v>
      </c>
      <c r="G159" s="21">
        <v>3.63853631783557E-5</v>
      </c>
      <c r="H159" s="4">
        <v>18.4825521613832</v>
      </c>
      <c r="I159" s="3">
        <v>241.569117002881</v>
      </c>
      <c r="J159" s="3">
        <v>241.569117002881</v>
      </c>
      <c r="K159" s="27">
        <v>1.21637692642807E-4</v>
      </c>
      <c r="L159" s="12">
        <v>7912.30847808423</v>
      </c>
      <c r="M159" s="9">
        <v>7099.3399712353103</v>
      </c>
      <c r="N159" s="9">
        <v>15011.6484493195</v>
      </c>
    </row>
    <row r="160" spans="1:14" x14ac:dyDescent="0.3">
      <c r="A160" s="13" t="s">
        <v>26</v>
      </c>
      <c r="B160" s="13" t="s">
        <v>186</v>
      </c>
      <c r="C160" s="25">
        <v>1048</v>
      </c>
      <c r="D160" s="7">
        <v>1027722</v>
      </c>
      <c r="E160" s="7">
        <v>83550</v>
      </c>
      <c r="F160" s="8">
        <v>12891.11497307</v>
      </c>
      <c r="G160" s="22">
        <v>8.1864113188853096E-4</v>
      </c>
      <c r="H160" s="5">
        <v>12.3006822262118</v>
      </c>
      <c r="I160" s="2">
        <v>1687.99497307001</v>
      </c>
      <c r="J160" s="2">
        <v>1687.99497307001</v>
      </c>
      <c r="K160" s="26">
        <v>8.4995887000921804E-4</v>
      </c>
      <c r="L160" s="11">
        <v>178020.517112859</v>
      </c>
      <c r="M160" s="7">
        <v>49607.5422729524</v>
      </c>
      <c r="N160" s="7">
        <v>227628.059385812</v>
      </c>
    </row>
    <row r="161" spans="1:14" x14ac:dyDescent="0.3">
      <c r="A161" s="14" t="s">
        <v>39</v>
      </c>
      <c r="B161" s="14" t="s">
        <v>187</v>
      </c>
      <c r="C161" s="24">
        <v>1149</v>
      </c>
      <c r="D161" s="9">
        <v>3224043.65</v>
      </c>
      <c r="E161" s="9">
        <v>485600</v>
      </c>
      <c r="F161" s="10">
        <v>7628.5546825576603</v>
      </c>
      <c r="G161" s="21">
        <v>4.8444596553895197E-4</v>
      </c>
      <c r="H161" s="4">
        <v>6.6392991144975202</v>
      </c>
      <c r="I161" s="3">
        <v>-4654.2553174423301</v>
      </c>
      <c r="J161" s="3">
        <v>0</v>
      </c>
      <c r="K161" s="27">
        <v>0</v>
      </c>
      <c r="L161" s="12">
        <v>105346.91935101199</v>
      </c>
      <c r="M161" s="9">
        <v>0</v>
      </c>
      <c r="N161" s="9">
        <v>105346.91935101199</v>
      </c>
    </row>
    <row r="162" spans="1:14" x14ac:dyDescent="0.3">
      <c r="A162" s="13" t="s">
        <v>53</v>
      </c>
      <c r="B162" s="13" t="s">
        <v>188</v>
      </c>
      <c r="C162" s="25">
        <v>32</v>
      </c>
      <c r="D162" s="7">
        <v>3569524</v>
      </c>
      <c r="E162" s="7">
        <v>339400</v>
      </c>
      <c r="F162" s="8">
        <v>336.54911019446001</v>
      </c>
      <c r="G162" s="22">
        <v>2.1372313029650799E-5</v>
      </c>
      <c r="H162" s="5">
        <v>10.5171596935769</v>
      </c>
      <c r="I162" s="2">
        <v>-5.5308898055391698</v>
      </c>
      <c r="J162" s="2">
        <v>0</v>
      </c>
      <c r="K162" s="26">
        <v>0</v>
      </c>
      <c r="L162" s="11">
        <v>4647.5922956121503</v>
      </c>
      <c r="M162" s="7">
        <v>0</v>
      </c>
      <c r="N162" s="7">
        <v>4647.5922956121603</v>
      </c>
    </row>
    <row r="163" spans="1:14" x14ac:dyDescent="0.3">
      <c r="A163" s="14" t="s">
        <v>35</v>
      </c>
      <c r="B163" s="14" t="s">
        <v>189</v>
      </c>
      <c r="C163" s="24">
        <v>3494</v>
      </c>
      <c r="D163" s="9">
        <v>7107008</v>
      </c>
      <c r="E163" s="9">
        <v>700400</v>
      </c>
      <c r="F163" s="10">
        <v>35453.863438035398</v>
      </c>
      <c r="G163" s="21">
        <v>2.2514725029888199E-3</v>
      </c>
      <c r="H163" s="4">
        <v>10.1470702455739</v>
      </c>
      <c r="I163" s="3">
        <v>-1896.99656196459</v>
      </c>
      <c r="J163" s="3">
        <v>0</v>
      </c>
      <c r="K163" s="27">
        <v>0</v>
      </c>
      <c r="L163" s="12">
        <v>489601.95577130001</v>
      </c>
      <c r="M163" s="9">
        <v>0</v>
      </c>
      <c r="N163" s="9">
        <v>489601.95577130001</v>
      </c>
    </row>
    <row r="164" spans="1:14" x14ac:dyDescent="0.3">
      <c r="A164" s="13" t="s">
        <v>22</v>
      </c>
      <c r="B164" s="13" t="s">
        <v>190</v>
      </c>
      <c r="C164" s="25">
        <v>6198</v>
      </c>
      <c r="D164" s="7">
        <v>7978660.2199999997</v>
      </c>
      <c r="E164" s="7">
        <v>690850</v>
      </c>
      <c r="F164" s="8">
        <v>71581.003175160993</v>
      </c>
      <c r="G164" s="22">
        <v>4.5457009407988301E-3</v>
      </c>
      <c r="H164" s="5">
        <v>11.549048592313801</v>
      </c>
      <c r="I164" s="2">
        <v>5324.3831751610296</v>
      </c>
      <c r="J164" s="2">
        <v>5324.3831751610296</v>
      </c>
      <c r="K164" s="26">
        <v>2.6809953698056698E-3</v>
      </c>
      <c r="L164" s="11">
        <v>988501.55532083497</v>
      </c>
      <c r="M164" s="7">
        <v>156475.325846981</v>
      </c>
      <c r="N164" s="7">
        <v>1144976.8811678099</v>
      </c>
    </row>
    <row r="165" spans="1:14" x14ac:dyDescent="0.3">
      <c r="A165" s="14" t="s">
        <v>26</v>
      </c>
      <c r="B165" s="14" t="s">
        <v>191</v>
      </c>
      <c r="C165" s="24">
        <v>85</v>
      </c>
      <c r="D165" s="9">
        <v>6605.06</v>
      </c>
      <c r="E165" s="9">
        <v>10500</v>
      </c>
      <c r="F165" s="10">
        <v>53.469533333333302</v>
      </c>
      <c r="G165" s="21">
        <v>3.3955448679957801E-6</v>
      </c>
      <c r="H165" s="4">
        <v>0.62905333333333302</v>
      </c>
      <c r="I165" s="3">
        <v>-855.18046666666601</v>
      </c>
      <c r="J165" s="3">
        <v>0</v>
      </c>
      <c r="K165" s="27">
        <v>0</v>
      </c>
      <c r="L165" s="12">
        <v>738.39027839470202</v>
      </c>
      <c r="M165" s="9">
        <v>0</v>
      </c>
      <c r="N165" s="9">
        <v>738.39027839469998</v>
      </c>
    </row>
    <row r="166" spans="1:14" x14ac:dyDescent="0.3">
      <c r="A166" s="13" t="s">
        <v>30</v>
      </c>
      <c r="B166" s="13" t="s">
        <v>192</v>
      </c>
      <c r="C166" s="25">
        <v>1040</v>
      </c>
      <c r="D166" s="7">
        <v>1090178</v>
      </c>
      <c r="E166" s="7">
        <v>105050</v>
      </c>
      <c r="F166" s="8">
        <v>10792.8140885292</v>
      </c>
      <c r="G166" s="22">
        <v>6.8539001941675501E-4</v>
      </c>
      <c r="H166" s="5">
        <v>10.377705854355</v>
      </c>
      <c r="I166" s="2">
        <v>-324.785911470727</v>
      </c>
      <c r="J166" s="2">
        <v>0</v>
      </c>
      <c r="K166" s="26">
        <v>0</v>
      </c>
      <c r="L166" s="11">
        <v>149043.922822555</v>
      </c>
      <c r="M166" s="7">
        <v>0</v>
      </c>
      <c r="N166" s="7">
        <v>149043.922822555</v>
      </c>
    </row>
    <row r="167" spans="1:14" x14ac:dyDescent="0.3">
      <c r="A167" s="14" t="s">
        <v>41</v>
      </c>
      <c r="B167" s="14" t="s">
        <v>193</v>
      </c>
      <c r="C167" s="24">
        <v>1104</v>
      </c>
      <c r="D167" s="9">
        <v>4879393.74</v>
      </c>
      <c r="E167" s="9">
        <v>942800</v>
      </c>
      <c r="F167" s="10">
        <v>5713.6727714891804</v>
      </c>
      <c r="G167" s="21">
        <v>3.6284274515151899E-4</v>
      </c>
      <c r="H167" s="4">
        <v>5.1754282350445404</v>
      </c>
      <c r="I167" s="3">
        <v>-6088.0872285108098</v>
      </c>
      <c r="J167" s="3">
        <v>0</v>
      </c>
      <c r="K167" s="27">
        <v>0</v>
      </c>
      <c r="L167" s="12">
        <v>78903.258835176995</v>
      </c>
      <c r="M167" s="9">
        <v>0</v>
      </c>
      <c r="N167" s="9">
        <v>78903.258835176995</v>
      </c>
    </row>
    <row r="168" spans="1:14" x14ac:dyDescent="0.3">
      <c r="A168" s="13" t="s">
        <v>35</v>
      </c>
      <c r="B168" s="13" t="s">
        <v>194</v>
      </c>
      <c r="C168" s="25">
        <v>207</v>
      </c>
      <c r="D168" s="7">
        <v>621910</v>
      </c>
      <c r="E168" s="7">
        <v>53000</v>
      </c>
      <c r="F168" s="8">
        <v>2428.96924528301</v>
      </c>
      <c r="G168" s="22">
        <v>1.5424997266992501E-4</v>
      </c>
      <c r="H168" s="5">
        <v>11.7341509433962</v>
      </c>
      <c r="I168" s="2">
        <v>216.13924528301899</v>
      </c>
      <c r="J168" s="2">
        <v>216.13924528301899</v>
      </c>
      <c r="K168" s="26">
        <v>1.08832947737564E-4</v>
      </c>
      <c r="L168" s="11">
        <v>33542.9760730415</v>
      </c>
      <c r="M168" s="7">
        <v>6351.9956624756096</v>
      </c>
      <c r="N168" s="7">
        <v>39894.971735517101</v>
      </c>
    </row>
    <row r="169" spans="1:14" x14ac:dyDescent="0.3">
      <c r="A169" s="14" t="s">
        <v>30</v>
      </c>
      <c r="B169" s="14" t="s">
        <v>195</v>
      </c>
      <c r="C169" s="24">
        <v>4777</v>
      </c>
      <c r="D169" s="9">
        <v>5346570.92</v>
      </c>
      <c r="E169" s="9">
        <v>538700</v>
      </c>
      <c r="F169" s="10">
        <v>47411.489298013701</v>
      </c>
      <c r="G169" s="21">
        <v>3.0108330694845701E-3</v>
      </c>
      <c r="H169" s="4">
        <v>9.9249506589938701</v>
      </c>
      <c r="I169" s="3">
        <v>-3654.64070198626</v>
      </c>
      <c r="J169" s="3">
        <v>0</v>
      </c>
      <c r="K169" s="27">
        <v>0</v>
      </c>
      <c r="L169" s="12">
        <v>654731.40682982898</v>
      </c>
      <c r="M169" s="9">
        <v>0</v>
      </c>
      <c r="N169" s="9">
        <v>654731.40682982898</v>
      </c>
    </row>
    <row r="170" spans="1:14" x14ac:dyDescent="0.3">
      <c r="A170" s="13" t="s">
        <v>26</v>
      </c>
      <c r="B170" s="13" t="s">
        <v>196</v>
      </c>
      <c r="C170" s="25">
        <v>5</v>
      </c>
      <c r="D170" s="7">
        <v>118519.32</v>
      </c>
      <c r="E170" s="7">
        <v>17550</v>
      </c>
      <c r="F170" s="8">
        <v>33.766188034187998</v>
      </c>
      <c r="G170" s="22">
        <v>2.1442978710231401E-6</v>
      </c>
      <c r="H170" s="5">
        <v>6.7532376068376001</v>
      </c>
      <c r="I170" s="2">
        <v>-19.683811965811898</v>
      </c>
      <c r="J170" s="2">
        <v>0</v>
      </c>
      <c r="K170" s="26">
        <v>0</v>
      </c>
      <c r="L170" s="11">
        <v>466.29591523569098</v>
      </c>
      <c r="M170" s="7">
        <v>0</v>
      </c>
      <c r="N170" s="7">
        <v>466.29591523569002</v>
      </c>
    </row>
    <row r="171" spans="1:14" x14ac:dyDescent="0.3">
      <c r="A171" s="14" t="s">
        <v>53</v>
      </c>
      <c r="B171" s="14" t="s">
        <v>197</v>
      </c>
      <c r="C171" s="24">
        <v>18620</v>
      </c>
      <c r="D171" s="9">
        <v>35774895</v>
      </c>
      <c r="E171" s="9">
        <v>3226800</v>
      </c>
      <c r="F171" s="10">
        <v>206436.266548902</v>
      </c>
      <c r="G171" s="21">
        <v>1.31095889892749E-2</v>
      </c>
      <c r="H171" s="4">
        <v>11.086802714763801</v>
      </c>
      <c r="I171" s="3">
        <v>7388.4665489029303</v>
      </c>
      <c r="J171" s="3">
        <v>7388.4665489029303</v>
      </c>
      <c r="K171" s="27">
        <v>3.7203266474099602E-3</v>
      </c>
      <c r="L171" s="12">
        <v>2850792.2703858898</v>
      </c>
      <c r="M171" s="9">
        <v>217135.52025003199</v>
      </c>
      <c r="N171" s="9">
        <v>3067927.7906359201</v>
      </c>
    </row>
    <row r="172" spans="1:14" x14ac:dyDescent="0.3">
      <c r="A172" s="13" t="s">
        <v>32</v>
      </c>
      <c r="B172" s="13" t="s">
        <v>198</v>
      </c>
      <c r="C172" s="25">
        <v>1723</v>
      </c>
      <c r="D172" s="7">
        <v>6007519.5499999998</v>
      </c>
      <c r="E172" s="7">
        <v>706000</v>
      </c>
      <c r="F172" s="8">
        <v>14661.411026416399</v>
      </c>
      <c r="G172" s="22">
        <v>9.31062529720821E-4</v>
      </c>
      <c r="H172" s="5">
        <v>8.5092344900849799</v>
      </c>
      <c r="I172" s="2">
        <v>-3757.4589735835698</v>
      </c>
      <c r="J172" s="2">
        <v>0</v>
      </c>
      <c r="K172" s="26">
        <v>0</v>
      </c>
      <c r="L172" s="11">
        <v>202467.51176909599</v>
      </c>
      <c r="M172" s="7">
        <v>0</v>
      </c>
      <c r="N172" s="7">
        <v>202467.51176909599</v>
      </c>
    </row>
    <row r="173" spans="1:14" x14ac:dyDescent="0.3">
      <c r="A173" s="14" t="s">
        <v>26</v>
      </c>
      <c r="B173" s="14" t="s">
        <v>199</v>
      </c>
      <c r="C173" s="24">
        <v>356</v>
      </c>
      <c r="D173" s="9">
        <v>474718</v>
      </c>
      <c r="E173" s="9">
        <v>33550</v>
      </c>
      <c r="F173" s="10">
        <v>5037.2461400894099</v>
      </c>
      <c r="G173" s="21">
        <v>3.1988675070686101E-4</v>
      </c>
      <c r="H173" s="4">
        <v>14.149567809239899</v>
      </c>
      <c r="I173" s="3">
        <v>1231.60614008941</v>
      </c>
      <c r="J173" s="3">
        <v>1231.60614008941</v>
      </c>
      <c r="K173" s="27">
        <v>6.2015265437842895E-4</v>
      </c>
      <c r="L173" s="12">
        <v>69562.110380427199</v>
      </c>
      <c r="M173" s="9">
        <v>36194.985549627701</v>
      </c>
      <c r="N173" s="9">
        <v>105757.095930055</v>
      </c>
    </row>
    <row r="174" spans="1:14" ht="28.8" x14ac:dyDescent="0.3">
      <c r="A174" s="13" t="s">
        <v>20</v>
      </c>
      <c r="B174" s="13" t="s">
        <v>200</v>
      </c>
      <c r="C174" s="25">
        <v>125</v>
      </c>
      <c r="D174" s="7">
        <v>366110.87</v>
      </c>
      <c r="E174" s="7">
        <v>58750</v>
      </c>
      <c r="F174" s="8">
        <v>778.95929787234002</v>
      </c>
      <c r="G174" s="22">
        <v>4.9467258855223903E-5</v>
      </c>
      <c r="H174" s="5">
        <v>6.2316743829787198</v>
      </c>
      <c r="I174" s="2">
        <v>-557.29070212765896</v>
      </c>
      <c r="J174" s="2">
        <v>0</v>
      </c>
      <c r="K174" s="26">
        <v>0</v>
      </c>
      <c r="L174" s="11">
        <v>10757.078600787599</v>
      </c>
      <c r="M174" s="7">
        <v>0</v>
      </c>
      <c r="N174" s="7">
        <v>10757.078600787599</v>
      </c>
    </row>
    <row r="175" spans="1:14" x14ac:dyDescent="0.3">
      <c r="A175" s="14" t="s">
        <v>53</v>
      </c>
      <c r="B175" s="14" t="s">
        <v>201</v>
      </c>
      <c r="C175" s="24">
        <v>8537</v>
      </c>
      <c r="D175" s="9">
        <v>18482651</v>
      </c>
      <c r="E175" s="9">
        <v>1962450</v>
      </c>
      <c r="F175" s="10">
        <v>80402.757566816901</v>
      </c>
      <c r="G175" s="21">
        <v>5.1059202093038901E-3</v>
      </c>
      <c r="H175" s="4">
        <v>9.4181512904787308</v>
      </c>
      <c r="I175" s="3">
        <v>-10857.772433183</v>
      </c>
      <c r="J175" s="3">
        <v>0</v>
      </c>
      <c r="K175" s="27">
        <v>0</v>
      </c>
      <c r="L175" s="12">
        <v>1110326.0275969701</v>
      </c>
      <c r="M175" s="9">
        <v>0</v>
      </c>
      <c r="N175" s="9">
        <v>1110326.0275969701</v>
      </c>
    </row>
    <row r="176" spans="1:14" x14ac:dyDescent="0.3">
      <c r="A176" s="13" t="s">
        <v>32</v>
      </c>
      <c r="B176" s="13" t="s">
        <v>202</v>
      </c>
      <c r="C176" s="25">
        <v>61</v>
      </c>
      <c r="D176" s="7">
        <v>299488.12</v>
      </c>
      <c r="E176" s="7">
        <v>30100</v>
      </c>
      <c r="F176" s="8">
        <v>606.93605714285695</v>
      </c>
      <c r="G176" s="22">
        <v>3.8543044712684198E-5</v>
      </c>
      <c r="H176" s="5">
        <v>9.9497714285714292</v>
      </c>
      <c r="I176" s="2">
        <v>-45.153942857142702</v>
      </c>
      <c r="J176" s="2">
        <v>0</v>
      </c>
      <c r="K176" s="26">
        <v>0</v>
      </c>
      <c r="L176" s="11">
        <v>8381.5147853948693</v>
      </c>
      <c r="M176" s="7">
        <v>0</v>
      </c>
      <c r="N176" s="7">
        <v>8381.5147853948693</v>
      </c>
    </row>
    <row r="177" spans="1:14" x14ac:dyDescent="0.3">
      <c r="A177" s="14" t="s">
        <v>30</v>
      </c>
      <c r="B177" s="14" t="s">
        <v>203</v>
      </c>
      <c r="C177" s="24">
        <v>1461</v>
      </c>
      <c r="D177" s="9">
        <v>1717009</v>
      </c>
      <c r="E177" s="9">
        <v>116400</v>
      </c>
      <c r="F177" s="10">
        <v>21551.1181185567</v>
      </c>
      <c r="G177" s="21">
        <v>1.36858850199495E-3</v>
      </c>
      <c r="H177" s="4">
        <v>14.7509364261168</v>
      </c>
      <c r="I177" s="3">
        <v>5933.0281185567001</v>
      </c>
      <c r="J177" s="3">
        <v>5933.0281185567001</v>
      </c>
      <c r="K177" s="27">
        <v>2.9874673537740402E-3</v>
      </c>
      <c r="L177" s="12">
        <v>297611.27721228497</v>
      </c>
      <c r="M177" s="9">
        <v>174362.45243231999</v>
      </c>
      <c r="N177" s="9">
        <v>471973.72964460502</v>
      </c>
    </row>
    <row r="178" spans="1:14" x14ac:dyDescent="0.3">
      <c r="A178" s="13" t="s">
        <v>46</v>
      </c>
      <c r="B178" s="13" t="s">
        <v>204</v>
      </c>
      <c r="C178" s="25">
        <v>4464</v>
      </c>
      <c r="D178" s="7">
        <v>7259764.0099999998</v>
      </c>
      <c r="E178" s="7">
        <v>668950</v>
      </c>
      <c r="F178" s="8">
        <v>48445.454130562801</v>
      </c>
      <c r="G178" s="22">
        <v>3.0764942743236501E-3</v>
      </c>
      <c r="H178" s="5">
        <v>10.852476283728199</v>
      </c>
      <c r="I178" s="2">
        <v>725.29413056281896</v>
      </c>
      <c r="J178" s="2">
        <v>725.29413056281896</v>
      </c>
      <c r="K178" s="26">
        <v>3.65208539997187E-4</v>
      </c>
      <c r="L178" s="11">
        <v>669009.997514299</v>
      </c>
      <c r="M178" s="7">
        <v>21315.264450569401</v>
      </c>
      <c r="N178" s="7">
        <v>690325.26196486806</v>
      </c>
    </row>
    <row r="179" spans="1:14" x14ac:dyDescent="0.3">
      <c r="A179" s="14" t="s">
        <v>16</v>
      </c>
      <c r="B179" s="14" t="s">
        <v>205</v>
      </c>
      <c r="C179" s="24">
        <v>1510</v>
      </c>
      <c r="D179" s="9">
        <v>5540793</v>
      </c>
      <c r="E179" s="9">
        <v>549200</v>
      </c>
      <c r="F179" s="10">
        <v>15234.1540968681</v>
      </c>
      <c r="G179" s="21">
        <v>9.6743417301586702E-4</v>
      </c>
      <c r="H179" s="4">
        <v>10.088843772760301</v>
      </c>
      <c r="I179" s="3">
        <v>-907.74590313182603</v>
      </c>
      <c r="J179" s="3">
        <v>0</v>
      </c>
      <c r="K179" s="27">
        <v>0</v>
      </c>
      <c r="L179" s="12">
        <v>210376.83674119</v>
      </c>
      <c r="M179" s="9">
        <v>0</v>
      </c>
      <c r="N179" s="9">
        <v>210376.83674119</v>
      </c>
    </row>
    <row r="180" spans="1:14" x14ac:dyDescent="0.3">
      <c r="A180" s="13" t="s">
        <v>35</v>
      </c>
      <c r="B180" s="13" t="s">
        <v>206</v>
      </c>
      <c r="C180" s="25">
        <v>802</v>
      </c>
      <c r="D180" s="7">
        <v>2958973</v>
      </c>
      <c r="E180" s="7">
        <v>340950</v>
      </c>
      <c r="F180" s="8">
        <v>6960.2473852471003</v>
      </c>
      <c r="G180" s="22">
        <v>4.4200558365867302E-4</v>
      </c>
      <c r="H180" s="5">
        <v>8.6786126998093494</v>
      </c>
      <c r="I180" s="2">
        <v>-1613.13261475289</v>
      </c>
      <c r="J180" s="2">
        <v>0</v>
      </c>
      <c r="K180" s="26">
        <v>0</v>
      </c>
      <c r="L180" s="11">
        <v>96117.895259143304</v>
      </c>
      <c r="M180" s="7">
        <v>0</v>
      </c>
      <c r="N180" s="7">
        <v>96117.895259143304</v>
      </c>
    </row>
    <row r="181" spans="1:14" x14ac:dyDescent="0.3">
      <c r="A181" s="14" t="s">
        <v>16</v>
      </c>
      <c r="B181" s="14" t="s">
        <v>207</v>
      </c>
      <c r="C181" s="24">
        <v>1323</v>
      </c>
      <c r="D181" s="9">
        <v>2199942</v>
      </c>
      <c r="E181" s="9">
        <v>159750</v>
      </c>
      <c r="F181" s="10">
        <v>18219.237971830898</v>
      </c>
      <c r="G181" s="21">
        <v>1.1569998116194101E-3</v>
      </c>
      <c r="H181" s="4">
        <v>13.771154929577399</v>
      </c>
      <c r="I181" s="3">
        <v>4076.36797183098</v>
      </c>
      <c r="J181" s="3">
        <v>4076.36797183098</v>
      </c>
      <c r="K181" s="27">
        <v>2.0525802329717699E-3</v>
      </c>
      <c r="L181" s="12">
        <v>251599.50647583001</v>
      </c>
      <c r="M181" s="9">
        <v>119798.10349490101</v>
      </c>
      <c r="N181" s="9">
        <v>371397.60997073102</v>
      </c>
    </row>
    <row r="182" spans="1:14" x14ac:dyDescent="0.3">
      <c r="A182" s="13" t="s">
        <v>22</v>
      </c>
      <c r="B182" s="13" t="s">
        <v>208</v>
      </c>
      <c r="C182" s="25">
        <v>2573</v>
      </c>
      <c r="D182" s="7">
        <v>5308129</v>
      </c>
      <c r="E182" s="7">
        <v>423100</v>
      </c>
      <c r="F182" s="8">
        <v>32280.349602930699</v>
      </c>
      <c r="G182" s="22">
        <v>2.0499407531393201E-3</v>
      </c>
      <c r="H182" s="5">
        <v>12.545802410777499</v>
      </c>
      <c r="I182" s="2">
        <v>4774.9796029307399</v>
      </c>
      <c r="J182" s="2">
        <v>4774.9796029307399</v>
      </c>
      <c r="K182" s="26">
        <v>2.4043532903671302E-3</v>
      </c>
      <c r="L182" s="11">
        <v>445777.15278332302</v>
      </c>
      <c r="M182" s="7">
        <v>140329.21085899801</v>
      </c>
      <c r="N182" s="7">
        <v>586106.36364232202</v>
      </c>
    </row>
    <row r="183" spans="1:14" x14ac:dyDescent="0.3">
      <c r="A183" s="14" t="s">
        <v>26</v>
      </c>
      <c r="B183" s="14" t="s">
        <v>209</v>
      </c>
      <c r="C183" s="24">
        <v>168</v>
      </c>
      <c r="D183" s="9">
        <v>221111</v>
      </c>
      <c r="E183" s="9">
        <v>27600</v>
      </c>
      <c r="F183" s="10">
        <v>1345.8930434782601</v>
      </c>
      <c r="G183" s="21">
        <v>8.54699850878413E-5</v>
      </c>
      <c r="H183" s="4">
        <v>8.0112681159420198</v>
      </c>
      <c r="I183" s="3">
        <v>-450.02695652173901</v>
      </c>
      <c r="J183" s="3">
        <v>0</v>
      </c>
      <c r="K183" s="27">
        <v>0</v>
      </c>
      <c r="L183" s="12">
        <v>18586.179401791502</v>
      </c>
      <c r="M183" s="9">
        <v>0</v>
      </c>
      <c r="N183" s="9">
        <v>18586.179401791502</v>
      </c>
    </row>
    <row r="184" spans="1:14" x14ac:dyDescent="0.3">
      <c r="A184" s="13" t="s">
        <v>26</v>
      </c>
      <c r="B184" s="13" t="s">
        <v>210</v>
      </c>
      <c r="C184" s="25">
        <v>94</v>
      </c>
      <c r="D184" s="7">
        <v>149760</v>
      </c>
      <c r="E184" s="7">
        <v>10500</v>
      </c>
      <c r="F184" s="8">
        <v>1340.7085714285699</v>
      </c>
      <c r="G184" s="22">
        <v>8.5140748859953501E-5</v>
      </c>
      <c r="H184" s="5">
        <v>14.262857142857101</v>
      </c>
      <c r="I184" s="2">
        <v>335.84857142857101</v>
      </c>
      <c r="J184" s="2">
        <v>335.84857142857101</v>
      </c>
      <c r="K184" s="26">
        <v>1.69110380551943E-4</v>
      </c>
      <c r="L184" s="11">
        <v>18514.584167618901</v>
      </c>
      <c r="M184" s="7">
        <v>9870.0662444226691</v>
      </c>
      <c r="N184" s="7">
        <v>28384.650412041599</v>
      </c>
    </row>
    <row r="185" spans="1:14" x14ac:dyDescent="0.3">
      <c r="A185" s="14" t="s">
        <v>30</v>
      </c>
      <c r="B185" s="14" t="s">
        <v>211</v>
      </c>
      <c r="C185" s="24">
        <v>7941</v>
      </c>
      <c r="D185" s="9">
        <v>15312788</v>
      </c>
      <c r="E185" s="9">
        <v>1185800</v>
      </c>
      <c r="F185" s="10">
        <v>102545.83362118401</v>
      </c>
      <c r="G185" s="21">
        <v>6.5121005810179896E-3</v>
      </c>
      <c r="H185" s="4">
        <v>12.9134660145049</v>
      </c>
      <c r="I185" s="3">
        <v>17656.543621183999</v>
      </c>
      <c r="J185" s="3">
        <v>17656.543621183999</v>
      </c>
      <c r="K185" s="27">
        <v>8.8906282921184503E-3</v>
      </c>
      <c r="L185" s="12">
        <v>1416111.9784555701</v>
      </c>
      <c r="M185" s="9">
        <v>518898.30719642801</v>
      </c>
      <c r="N185" s="9">
        <v>1935010.285652</v>
      </c>
    </row>
    <row r="186" spans="1:14" x14ac:dyDescent="0.3">
      <c r="A186" s="13" t="s">
        <v>32</v>
      </c>
      <c r="B186" s="13" t="s">
        <v>212</v>
      </c>
      <c r="C186" s="25">
        <v>2485</v>
      </c>
      <c r="D186" s="7">
        <v>4077104</v>
      </c>
      <c r="E186" s="7">
        <v>638750</v>
      </c>
      <c r="F186" s="8">
        <v>15861.610082191701</v>
      </c>
      <c r="G186" s="22">
        <v>1.00728032124343E-3</v>
      </c>
      <c r="H186" s="5">
        <v>6.3829416829745496</v>
      </c>
      <c r="I186" s="2">
        <v>-10703.039917808201</v>
      </c>
      <c r="J186" s="2">
        <v>0</v>
      </c>
      <c r="K186" s="26">
        <v>0</v>
      </c>
      <c r="L186" s="11">
        <v>219041.72253316399</v>
      </c>
      <c r="M186" s="7">
        <v>0</v>
      </c>
      <c r="N186" s="7">
        <v>219041.72253316399</v>
      </c>
    </row>
    <row r="187" spans="1:14" x14ac:dyDescent="0.3">
      <c r="A187" s="14" t="s">
        <v>35</v>
      </c>
      <c r="B187" s="14" t="s">
        <v>213</v>
      </c>
      <c r="C187" s="24">
        <v>300</v>
      </c>
      <c r="D187" s="9">
        <v>729841</v>
      </c>
      <c r="E187" s="9">
        <v>74050</v>
      </c>
      <c r="F187" s="10">
        <v>2956.81701553004</v>
      </c>
      <c r="G187" s="21">
        <v>1.8777057170286999E-4</v>
      </c>
      <c r="H187" s="4">
        <v>9.8560567184334893</v>
      </c>
      <c r="I187" s="3">
        <v>-250.182984469952</v>
      </c>
      <c r="J187" s="3">
        <v>0</v>
      </c>
      <c r="K187" s="27">
        <v>0</v>
      </c>
      <c r="L187" s="12">
        <v>40832.317081367597</v>
      </c>
      <c r="M187" s="9">
        <v>0</v>
      </c>
      <c r="N187" s="9">
        <v>40832.317081367597</v>
      </c>
    </row>
    <row r="188" spans="1:14" x14ac:dyDescent="0.3">
      <c r="A188" s="13" t="s">
        <v>37</v>
      </c>
      <c r="B188" s="13" t="s">
        <v>214</v>
      </c>
      <c r="C188" s="25">
        <v>821</v>
      </c>
      <c r="D188" s="7">
        <v>999456.77</v>
      </c>
      <c r="E188" s="7">
        <v>96050</v>
      </c>
      <c r="F188" s="8">
        <v>8542.9881121290891</v>
      </c>
      <c r="G188" s="22">
        <v>5.4251641323761204E-4</v>
      </c>
      <c r="H188" s="5">
        <v>10.405588443518999</v>
      </c>
      <c r="I188" s="2">
        <v>-233.501887870899</v>
      </c>
      <c r="J188" s="2">
        <v>0</v>
      </c>
      <c r="K188" s="26">
        <v>0</v>
      </c>
      <c r="L188" s="11">
        <v>117974.834960924</v>
      </c>
      <c r="M188" s="7">
        <v>0</v>
      </c>
      <c r="N188" s="7">
        <v>117974.834960924</v>
      </c>
    </row>
    <row r="189" spans="1:14" x14ac:dyDescent="0.3">
      <c r="A189" s="14" t="s">
        <v>53</v>
      </c>
      <c r="B189" s="14" t="s">
        <v>215</v>
      </c>
      <c r="C189" s="24">
        <v>4998</v>
      </c>
      <c r="D189" s="9">
        <v>14819954</v>
      </c>
      <c r="E189" s="9">
        <v>3236750</v>
      </c>
      <c r="F189" s="10">
        <v>22884.1059989186</v>
      </c>
      <c r="G189" s="21">
        <v>1.4532389538335199E-3</v>
      </c>
      <c r="H189" s="4">
        <v>4.5786526608480704</v>
      </c>
      <c r="I189" s="3">
        <v>-30544.514001081301</v>
      </c>
      <c r="J189" s="3">
        <v>0</v>
      </c>
      <c r="K189" s="27">
        <v>0</v>
      </c>
      <c r="L189" s="12">
        <v>316019.24209840503</v>
      </c>
      <c r="M189" s="9">
        <v>0</v>
      </c>
      <c r="N189" s="9">
        <v>316019.24209840503</v>
      </c>
    </row>
    <row r="190" spans="1:14" x14ac:dyDescent="0.3">
      <c r="A190" s="13" t="s">
        <v>20</v>
      </c>
      <c r="B190" s="13" t="s">
        <v>216</v>
      </c>
      <c r="C190" s="25">
        <v>970</v>
      </c>
      <c r="D190" s="7">
        <v>2012766.86</v>
      </c>
      <c r="E190" s="7">
        <v>190950</v>
      </c>
      <c r="F190" s="8">
        <v>10224.5815878502</v>
      </c>
      <c r="G190" s="22">
        <v>6.4930481666249204E-4</v>
      </c>
      <c r="H190" s="5">
        <v>10.540805760670301</v>
      </c>
      <c r="I190" s="2">
        <v>-144.71841214977599</v>
      </c>
      <c r="J190" s="2">
        <v>0</v>
      </c>
      <c r="K190" s="26">
        <v>0</v>
      </c>
      <c r="L190" s="11">
        <v>141196.88679638199</v>
      </c>
      <c r="M190" s="7">
        <v>0</v>
      </c>
      <c r="N190" s="7">
        <v>141196.88679638199</v>
      </c>
    </row>
    <row r="191" spans="1:14" x14ac:dyDescent="0.3">
      <c r="A191" s="14" t="s">
        <v>53</v>
      </c>
      <c r="B191" s="14" t="s">
        <v>217</v>
      </c>
      <c r="C191" s="24">
        <v>2517</v>
      </c>
      <c r="D191" s="9">
        <v>7936496</v>
      </c>
      <c r="E191" s="9">
        <v>1064250</v>
      </c>
      <c r="F191" s="10">
        <v>18770.176586328402</v>
      </c>
      <c r="G191" s="21">
        <v>1.19198677837252E-3</v>
      </c>
      <c r="H191" s="4">
        <v>7.4573605825698799</v>
      </c>
      <c r="I191" s="3">
        <v>-8136.5534136715896</v>
      </c>
      <c r="J191" s="3">
        <v>0</v>
      </c>
      <c r="K191" s="27">
        <v>0</v>
      </c>
      <c r="L191" s="12">
        <v>259207.72168880099</v>
      </c>
      <c r="M191" s="9">
        <v>0</v>
      </c>
      <c r="N191" s="9">
        <v>259207.72168880099</v>
      </c>
    </row>
    <row r="192" spans="1:14" x14ac:dyDescent="0.3">
      <c r="A192" s="13" t="s">
        <v>35</v>
      </c>
      <c r="B192" s="13" t="s">
        <v>218</v>
      </c>
      <c r="C192" s="25">
        <v>1244</v>
      </c>
      <c r="D192" s="7">
        <v>2323223.2200000002</v>
      </c>
      <c r="E192" s="7">
        <v>225300</v>
      </c>
      <c r="F192" s="8">
        <v>12827.739394939999</v>
      </c>
      <c r="G192" s="22">
        <v>8.1461651065733596E-4</v>
      </c>
      <c r="H192" s="5">
        <v>10.3116876165113</v>
      </c>
      <c r="I192" s="2">
        <v>-470.62060505991798</v>
      </c>
      <c r="J192" s="2">
        <v>0</v>
      </c>
      <c r="K192" s="26">
        <v>0</v>
      </c>
      <c r="L192" s="11">
        <v>177145.32879791601</v>
      </c>
      <c r="M192" s="7">
        <v>0</v>
      </c>
      <c r="N192" s="7">
        <v>177145.32879791601</v>
      </c>
    </row>
    <row r="193" spans="1:14" x14ac:dyDescent="0.3">
      <c r="A193" s="14" t="s">
        <v>37</v>
      </c>
      <c r="B193" s="14" t="s">
        <v>219</v>
      </c>
      <c r="C193" s="24">
        <v>1799</v>
      </c>
      <c r="D193" s="9">
        <v>2496945.23</v>
      </c>
      <c r="E193" s="9">
        <v>238450</v>
      </c>
      <c r="F193" s="10">
        <v>18838.349627888401</v>
      </c>
      <c r="G193" s="21">
        <v>1.19631605912314E-3</v>
      </c>
      <c r="H193" s="4">
        <v>10.4715673306772</v>
      </c>
      <c r="I193" s="3">
        <v>-392.960372111553</v>
      </c>
      <c r="J193" s="3">
        <v>0</v>
      </c>
      <c r="K193" s="27">
        <v>0</v>
      </c>
      <c r="L193" s="12">
        <v>260149.160822423</v>
      </c>
      <c r="M193" s="9">
        <v>0</v>
      </c>
      <c r="N193" s="9">
        <v>260149.160822423</v>
      </c>
    </row>
    <row r="194" spans="1:14" x14ac:dyDescent="0.3">
      <c r="A194" s="13" t="s">
        <v>26</v>
      </c>
      <c r="B194" s="13" t="s">
        <v>220</v>
      </c>
      <c r="C194" s="25">
        <v>97</v>
      </c>
      <c r="D194" s="7">
        <v>217521.78</v>
      </c>
      <c r="E194" s="7">
        <v>15400</v>
      </c>
      <c r="F194" s="8">
        <v>1370.1047181818101</v>
      </c>
      <c r="G194" s="22">
        <v>8.7007530352594905E-5</v>
      </c>
      <c r="H194" s="5">
        <v>14.124790909090899</v>
      </c>
      <c r="I194" s="2">
        <v>333.17471818181798</v>
      </c>
      <c r="J194" s="2">
        <v>333.17471818181798</v>
      </c>
      <c r="K194" s="26">
        <v>1.67764010852721E-4</v>
      </c>
      <c r="L194" s="11">
        <v>18920.5317723894</v>
      </c>
      <c r="M194" s="7">
        <v>9791.4858635055698</v>
      </c>
      <c r="N194" s="7">
        <v>28712.017635894899</v>
      </c>
    </row>
    <row r="195" spans="1:14" x14ac:dyDescent="0.3">
      <c r="A195" s="14" t="s">
        <v>35</v>
      </c>
      <c r="B195" s="14" t="s">
        <v>221</v>
      </c>
      <c r="C195" s="24">
        <v>1282</v>
      </c>
      <c r="D195" s="9">
        <v>1599616.09</v>
      </c>
      <c r="E195" s="9">
        <v>167700</v>
      </c>
      <c r="F195" s="10">
        <v>12228.4306939773</v>
      </c>
      <c r="G195" s="21">
        <v>7.7655783580014197E-4</v>
      </c>
      <c r="H195" s="4">
        <v>9.5385574836016698</v>
      </c>
      <c r="I195" s="3">
        <v>-1476.1493060226501</v>
      </c>
      <c r="J195" s="3">
        <v>0</v>
      </c>
      <c r="K195" s="27">
        <v>0</v>
      </c>
      <c r="L195" s="12">
        <v>168869.144381091</v>
      </c>
      <c r="M195" s="9">
        <v>0</v>
      </c>
      <c r="N195" s="9">
        <v>168869.144381091</v>
      </c>
    </row>
    <row r="196" spans="1:14" x14ac:dyDescent="0.3">
      <c r="A196" s="13" t="s">
        <v>30</v>
      </c>
      <c r="B196" s="13" t="s">
        <v>222</v>
      </c>
      <c r="C196" s="25">
        <v>6801</v>
      </c>
      <c r="D196" s="7">
        <v>8276236</v>
      </c>
      <c r="E196" s="7">
        <v>959400</v>
      </c>
      <c r="F196" s="8">
        <v>58668.6273045653</v>
      </c>
      <c r="G196" s="22">
        <v>3.7257096506616398E-3</v>
      </c>
      <c r="H196" s="5">
        <v>8.62647071086095</v>
      </c>
      <c r="I196" s="2">
        <v>-14034.062695434601</v>
      </c>
      <c r="J196" s="2">
        <v>0</v>
      </c>
      <c r="K196" s="26">
        <v>0</v>
      </c>
      <c r="L196" s="11">
        <v>810187.43474700896</v>
      </c>
      <c r="M196" s="7">
        <v>0</v>
      </c>
      <c r="N196" s="7">
        <v>810187.43474700896</v>
      </c>
    </row>
    <row r="197" spans="1:14" x14ac:dyDescent="0.3">
      <c r="A197" s="14" t="s">
        <v>26</v>
      </c>
      <c r="B197" s="14" t="s">
        <v>223</v>
      </c>
      <c r="C197" s="24">
        <v>72</v>
      </c>
      <c r="D197" s="9">
        <v>181930</v>
      </c>
      <c r="E197" s="9">
        <v>12100</v>
      </c>
      <c r="F197" s="10">
        <v>1082.55867768595</v>
      </c>
      <c r="G197" s="21">
        <v>6.8747122579228896E-5</v>
      </c>
      <c r="H197" s="4">
        <v>15.0355371900826</v>
      </c>
      <c r="I197" s="3">
        <v>312.87867768594998</v>
      </c>
      <c r="J197" s="3">
        <v>312.87867768594998</v>
      </c>
      <c r="K197" s="27">
        <v>1.5754431238160899E-4</v>
      </c>
      <c r="L197" s="12">
        <v>14949.649895238699</v>
      </c>
      <c r="M197" s="9">
        <v>9195.0168556381195</v>
      </c>
      <c r="N197" s="9">
        <v>24144.666750876801</v>
      </c>
    </row>
    <row r="198" spans="1:14" x14ac:dyDescent="0.3">
      <c r="A198" s="13" t="s">
        <v>37</v>
      </c>
      <c r="B198" s="13" t="s">
        <v>224</v>
      </c>
      <c r="C198" s="25">
        <v>54</v>
      </c>
      <c r="D198" s="7">
        <v>102560.13</v>
      </c>
      <c r="E198" s="7">
        <v>15250</v>
      </c>
      <c r="F198" s="8">
        <v>363.16373901639298</v>
      </c>
      <c r="G198" s="22">
        <v>2.3062456194853802E-5</v>
      </c>
      <c r="H198" s="5">
        <v>6.7252544262295002</v>
      </c>
      <c r="I198" s="2">
        <v>-214.09626098360599</v>
      </c>
      <c r="J198" s="2">
        <v>0</v>
      </c>
      <c r="K198" s="26">
        <v>0</v>
      </c>
      <c r="L198" s="11">
        <v>5015.1283850462296</v>
      </c>
      <c r="M198" s="7">
        <v>0</v>
      </c>
      <c r="N198" s="7">
        <v>5015.1283850462396</v>
      </c>
    </row>
    <row r="199" spans="1:14" x14ac:dyDescent="0.3">
      <c r="A199" s="14" t="s">
        <v>35</v>
      </c>
      <c r="B199" s="14" t="s">
        <v>225</v>
      </c>
      <c r="C199" s="24">
        <v>1672</v>
      </c>
      <c r="D199" s="9">
        <v>2605366.75</v>
      </c>
      <c r="E199" s="9">
        <v>330950</v>
      </c>
      <c r="F199" s="10">
        <v>13162.632439945601</v>
      </c>
      <c r="G199" s="21">
        <v>8.3588365643934596E-4</v>
      </c>
      <c r="H199" s="4">
        <v>7.8723878229339697</v>
      </c>
      <c r="I199" s="3">
        <v>-4711.0475600543796</v>
      </c>
      <c r="J199" s="3">
        <v>0</v>
      </c>
      <c r="K199" s="27">
        <v>0</v>
      </c>
      <c r="L199" s="12">
        <v>181770.051575886</v>
      </c>
      <c r="M199" s="9">
        <v>0</v>
      </c>
      <c r="N199" s="9">
        <v>181770.051575886</v>
      </c>
    </row>
    <row r="200" spans="1:14" x14ac:dyDescent="0.3">
      <c r="A200" s="13" t="s">
        <v>26</v>
      </c>
      <c r="B200" s="13" t="s">
        <v>226</v>
      </c>
      <c r="C200" s="25">
        <v>1322</v>
      </c>
      <c r="D200" s="7">
        <v>909471</v>
      </c>
      <c r="E200" s="7">
        <v>83200</v>
      </c>
      <c r="F200" s="8">
        <v>14450.969495192299</v>
      </c>
      <c r="G200" s="22">
        <v>9.1769858923331795E-4</v>
      </c>
      <c r="H200" s="5">
        <v>10.931141826923</v>
      </c>
      <c r="I200" s="2">
        <v>318.789495192309</v>
      </c>
      <c r="J200" s="2">
        <v>318.789495192309</v>
      </c>
      <c r="K200" s="26">
        <v>1.6052059598949101E-4</v>
      </c>
      <c r="L200" s="11">
        <v>199561.40858959599</v>
      </c>
      <c r="M200" s="7">
        <v>9368.7265727832601</v>
      </c>
      <c r="N200" s="7">
        <v>208930.13516238</v>
      </c>
    </row>
    <row r="201" spans="1:14" x14ac:dyDescent="0.3">
      <c r="A201" s="14" t="s">
        <v>30</v>
      </c>
      <c r="B201" s="14" t="s">
        <v>227</v>
      </c>
      <c r="C201" s="24">
        <v>3384</v>
      </c>
      <c r="D201" s="9">
        <v>5688632.8499999996</v>
      </c>
      <c r="E201" s="9">
        <v>516250</v>
      </c>
      <c r="F201" s="10">
        <v>37288.781722808701</v>
      </c>
      <c r="G201" s="21">
        <v>2.36799768988754E-3</v>
      </c>
      <c r="H201" s="4">
        <v>11.019143535108901</v>
      </c>
      <c r="I201" s="3">
        <v>1113.8217228087101</v>
      </c>
      <c r="J201" s="3">
        <v>1113.8217228087101</v>
      </c>
      <c r="K201" s="27">
        <v>5.6084447407352904E-4</v>
      </c>
      <c r="L201" s="12">
        <v>514941.35446548398</v>
      </c>
      <c r="M201" s="9">
        <v>32733.485040108601</v>
      </c>
      <c r="N201" s="9">
        <v>547674.83950559201</v>
      </c>
    </row>
    <row r="202" spans="1:14" x14ac:dyDescent="0.3">
      <c r="A202" s="13" t="s">
        <v>18</v>
      </c>
      <c r="B202" s="13" t="s">
        <v>228</v>
      </c>
      <c r="C202" s="25">
        <v>4947</v>
      </c>
      <c r="D202" s="7">
        <v>7047172</v>
      </c>
      <c r="E202" s="7">
        <v>904950</v>
      </c>
      <c r="F202" s="8">
        <v>38524.073025029</v>
      </c>
      <c r="G202" s="22">
        <v>2.4464439896819501E-3</v>
      </c>
      <c r="H202" s="5">
        <v>7.7873606276589804</v>
      </c>
      <c r="I202" s="2">
        <v>-14359.3569749709</v>
      </c>
      <c r="J202" s="2">
        <v>0</v>
      </c>
      <c r="K202" s="26">
        <v>0</v>
      </c>
      <c r="L202" s="11">
        <v>532000.17341680499</v>
      </c>
      <c r="M202" s="7">
        <v>0</v>
      </c>
      <c r="N202" s="7">
        <v>532000.17341680499</v>
      </c>
    </row>
    <row r="203" spans="1:14" x14ac:dyDescent="0.3">
      <c r="A203" s="14" t="s">
        <v>39</v>
      </c>
      <c r="B203" s="14" t="s">
        <v>229</v>
      </c>
      <c r="C203" s="24">
        <v>1737</v>
      </c>
      <c r="D203" s="9">
        <v>3642618.76</v>
      </c>
      <c r="E203" s="9">
        <v>389250</v>
      </c>
      <c r="F203" s="10">
        <v>16254.9230215028</v>
      </c>
      <c r="G203" s="21">
        <v>1.03225738106306E-3</v>
      </c>
      <c r="H203" s="4">
        <v>9.3580443416827208</v>
      </c>
      <c r="I203" s="3">
        <v>-2313.60697849711</v>
      </c>
      <c r="J203" s="3">
        <v>0</v>
      </c>
      <c r="K203" s="27">
        <v>0</v>
      </c>
      <c r="L203" s="12">
        <v>224473.197854703</v>
      </c>
      <c r="M203" s="9">
        <v>0</v>
      </c>
      <c r="N203" s="9">
        <v>224473.197854703</v>
      </c>
    </row>
    <row r="204" spans="1:14" x14ac:dyDescent="0.3">
      <c r="A204" s="13" t="s">
        <v>26</v>
      </c>
      <c r="B204" s="13" t="s">
        <v>230</v>
      </c>
      <c r="C204" s="25">
        <v>6047</v>
      </c>
      <c r="D204" s="7">
        <v>7265717</v>
      </c>
      <c r="E204" s="7">
        <v>403500</v>
      </c>
      <c r="F204" s="8">
        <v>108886.717965303</v>
      </c>
      <c r="G204" s="22">
        <v>6.9147739531419897E-3</v>
      </c>
      <c r="H204" s="5">
        <v>18.006733581164799</v>
      </c>
      <c r="I204" s="2">
        <v>44244.2879653036</v>
      </c>
      <c r="J204" s="2">
        <v>44244.2879653036</v>
      </c>
      <c r="K204" s="26">
        <v>2.2278398693899401E-2</v>
      </c>
      <c r="L204" s="11">
        <v>1503676.74785303</v>
      </c>
      <c r="M204" s="7">
        <v>1300270.6883561499</v>
      </c>
      <c r="N204" s="7">
        <v>2803947.4362091799</v>
      </c>
    </row>
    <row r="205" spans="1:14" x14ac:dyDescent="0.3">
      <c r="A205" s="14" t="s">
        <v>30</v>
      </c>
      <c r="B205" s="14" t="s">
        <v>231</v>
      </c>
      <c r="C205" s="24">
        <v>1101</v>
      </c>
      <c r="D205" s="9">
        <v>1716733</v>
      </c>
      <c r="E205" s="9">
        <v>107650</v>
      </c>
      <c r="F205" s="10">
        <v>17558.040250812799</v>
      </c>
      <c r="G205" s="21">
        <v>1.11501091834934E-3</v>
      </c>
      <c r="H205" s="4">
        <v>15.9473571760334</v>
      </c>
      <c r="I205" s="3">
        <v>5788.3502508128204</v>
      </c>
      <c r="J205" s="3">
        <v>5788.3502508128204</v>
      </c>
      <c r="K205" s="27">
        <v>2.91461747036515E-3</v>
      </c>
      <c r="L205" s="12">
        <v>242468.66244446501</v>
      </c>
      <c r="M205" s="9">
        <v>170110.59531510799</v>
      </c>
      <c r="N205" s="9">
        <v>412579.257759573</v>
      </c>
    </row>
    <row r="206" spans="1:14" x14ac:dyDescent="0.3">
      <c r="A206" s="13" t="s">
        <v>30</v>
      </c>
      <c r="B206" s="13" t="s">
        <v>232</v>
      </c>
      <c r="C206" s="25">
        <v>1453</v>
      </c>
      <c r="D206" s="7">
        <v>1552875</v>
      </c>
      <c r="E206" s="7">
        <v>161350</v>
      </c>
      <c r="F206" s="8">
        <v>13984.055624418899</v>
      </c>
      <c r="G206" s="22">
        <v>8.8804755435674995E-4</v>
      </c>
      <c r="H206" s="5">
        <v>9.6242640223117402</v>
      </c>
      <c r="I206" s="2">
        <v>-1548.51437558103</v>
      </c>
      <c r="J206" s="2">
        <v>0</v>
      </c>
      <c r="K206" s="26">
        <v>0</v>
      </c>
      <c r="L206" s="11">
        <v>193113.53740887399</v>
      </c>
      <c r="M206" s="7">
        <v>0</v>
      </c>
      <c r="N206" s="7">
        <v>193113.53740887399</v>
      </c>
    </row>
    <row r="207" spans="1:14" x14ac:dyDescent="0.3">
      <c r="A207" s="14" t="s">
        <v>20</v>
      </c>
      <c r="B207" s="14" t="s">
        <v>233</v>
      </c>
      <c r="C207" s="24">
        <v>789</v>
      </c>
      <c r="D207" s="9">
        <v>63300</v>
      </c>
      <c r="E207" s="9">
        <v>5000</v>
      </c>
      <c r="F207" s="10">
        <v>9988.74</v>
      </c>
      <c r="G207" s="21">
        <v>6.3432786355739396E-4</v>
      </c>
      <c r="H207" s="4">
        <v>12.66</v>
      </c>
      <c r="I207" s="3">
        <v>1554.33</v>
      </c>
      <c r="J207" s="3">
        <v>1554.33</v>
      </c>
      <c r="K207" s="27">
        <v>7.8265432747033896E-4</v>
      </c>
      <c r="L207" s="12">
        <v>137940.02022483101</v>
      </c>
      <c r="M207" s="9">
        <v>45679.336971532401</v>
      </c>
      <c r="N207" s="9">
        <v>183619.35719636301</v>
      </c>
    </row>
    <row r="208" spans="1:14" x14ac:dyDescent="0.3">
      <c r="A208" s="13" t="s">
        <v>50</v>
      </c>
      <c r="B208" s="13" t="s">
        <v>234</v>
      </c>
      <c r="C208" s="25">
        <v>815</v>
      </c>
      <c r="D208" s="7">
        <v>1462450.85</v>
      </c>
      <c r="E208" s="7">
        <v>159950</v>
      </c>
      <c r="F208" s="8">
        <v>7451.6876695842402</v>
      </c>
      <c r="G208" s="22">
        <v>4.7321415106853801E-4</v>
      </c>
      <c r="H208" s="5">
        <v>9.1431750547045905</v>
      </c>
      <c r="I208" s="2">
        <v>-1260.6623304157499</v>
      </c>
      <c r="J208" s="2">
        <v>0</v>
      </c>
      <c r="K208" s="26">
        <v>0</v>
      </c>
      <c r="L208" s="11">
        <v>102904.46521298699</v>
      </c>
      <c r="M208" s="7">
        <v>0</v>
      </c>
      <c r="N208" s="7">
        <v>102904.46521298699</v>
      </c>
    </row>
    <row r="209" spans="1:14" x14ac:dyDescent="0.3">
      <c r="A209" s="14" t="s">
        <v>26</v>
      </c>
      <c r="B209" s="14" t="s">
        <v>235</v>
      </c>
      <c r="C209" s="24">
        <v>779</v>
      </c>
      <c r="D209" s="9">
        <v>1919809.64</v>
      </c>
      <c r="E209" s="9">
        <v>112400</v>
      </c>
      <c r="F209" s="10">
        <v>13305.4422558718</v>
      </c>
      <c r="G209" s="21">
        <v>8.4495269271734903E-4</v>
      </c>
      <c r="H209" s="4">
        <v>17.080156939501698</v>
      </c>
      <c r="I209" s="3">
        <v>4977.9322558718804</v>
      </c>
      <c r="J209" s="3">
        <v>4977.9322558718804</v>
      </c>
      <c r="K209" s="27">
        <v>2.5065463716921802E-3</v>
      </c>
      <c r="L209" s="12">
        <v>183742.19109470199</v>
      </c>
      <c r="M209" s="9">
        <v>146293.67311795501</v>
      </c>
      <c r="N209" s="9">
        <v>330035.86421265802</v>
      </c>
    </row>
    <row r="210" spans="1:14" x14ac:dyDescent="0.3">
      <c r="A210" s="13" t="s">
        <v>39</v>
      </c>
      <c r="B210" s="13" t="s">
        <v>236</v>
      </c>
      <c r="C210" s="25">
        <v>94</v>
      </c>
      <c r="D210" s="7">
        <v>655590</v>
      </c>
      <c r="E210" s="7">
        <v>84100</v>
      </c>
      <c r="F210" s="8">
        <v>732.76409036860798</v>
      </c>
      <c r="G210" s="22">
        <v>4.65336649001873E-5</v>
      </c>
      <c r="H210" s="5">
        <v>7.7953626634958297</v>
      </c>
      <c r="I210" s="2">
        <v>-272.09590963139101</v>
      </c>
      <c r="J210" s="2">
        <v>0</v>
      </c>
      <c r="K210" s="26">
        <v>0</v>
      </c>
      <c r="L210" s="11">
        <v>10119.143500128701</v>
      </c>
      <c r="M210" s="7">
        <v>0</v>
      </c>
      <c r="N210" s="7">
        <v>10119.143500128701</v>
      </c>
    </row>
    <row r="211" spans="1:14" x14ac:dyDescent="0.3">
      <c r="A211" s="14" t="s">
        <v>62</v>
      </c>
      <c r="B211" s="14" t="s">
        <v>237</v>
      </c>
      <c r="C211" s="24">
        <v>605</v>
      </c>
      <c r="D211" s="9">
        <v>6891341</v>
      </c>
      <c r="E211" s="9">
        <v>633400</v>
      </c>
      <c r="F211" s="10">
        <v>6582.3512867066602</v>
      </c>
      <c r="G211" s="21">
        <v>4.1800755939997401E-4</v>
      </c>
      <c r="H211" s="4">
        <v>10.8799194821597</v>
      </c>
      <c r="I211" s="3">
        <v>114.90128670666201</v>
      </c>
      <c r="J211" s="3">
        <v>114.90128670666201</v>
      </c>
      <c r="K211" s="27">
        <v>5.78564328507329E-5</v>
      </c>
      <c r="L211" s="12">
        <v>90899.319595390596</v>
      </c>
      <c r="M211" s="9">
        <v>3376.7697940181902</v>
      </c>
      <c r="N211" s="9">
        <v>94276.089389408793</v>
      </c>
    </row>
    <row r="212" spans="1:14" x14ac:dyDescent="0.3">
      <c r="A212" s="13" t="s">
        <v>37</v>
      </c>
      <c r="B212" s="13" t="s">
        <v>238</v>
      </c>
      <c r="C212" s="25">
        <v>784</v>
      </c>
      <c r="D212" s="7">
        <v>1862207.71</v>
      </c>
      <c r="E212" s="7">
        <v>154400</v>
      </c>
      <c r="F212" s="8">
        <v>9455.7697191709794</v>
      </c>
      <c r="G212" s="22">
        <v>6.0048196311571103E-4</v>
      </c>
      <c r="H212" s="5">
        <v>12.060930764248701</v>
      </c>
      <c r="I212" s="2">
        <v>1074.8097191709801</v>
      </c>
      <c r="J212" s="2">
        <v>1074.8097191709801</v>
      </c>
      <c r="K212" s="26">
        <v>5.4120069606605498E-4</v>
      </c>
      <c r="L212" s="11">
        <v>130579.93964241599</v>
      </c>
      <c r="M212" s="7">
        <v>31586.983035963702</v>
      </c>
      <c r="N212" s="7">
        <v>162166.92267838001</v>
      </c>
    </row>
    <row r="213" spans="1:14" x14ac:dyDescent="0.3">
      <c r="A213" s="14" t="s">
        <v>62</v>
      </c>
      <c r="B213" s="14" t="s">
        <v>239</v>
      </c>
      <c r="C213" s="24">
        <v>642</v>
      </c>
      <c r="D213" s="9">
        <v>770410</v>
      </c>
      <c r="E213" s="9">
        <v>68400</v>
      </c>
      <c r="F213" s="10">
        <v>7231.0412280701703</v>
      </c>
      <c r="G213" s="21">
        <v>4.5920215497622199E-4</v>
      </c>
      <c r="H213" s="4">
        <v>11.2633040935672</v>
      </c>
      <c r="I213" s="3">
        <v>368.06122807017499</v>
      </c>
      <c r="J213" s="3">
        <v>368.06122807017499</v>
      </c>
      <c r="K213" s="27">
        <v>1.8533047224409901E-4</v>
      </c>
      <c r="L213" s="12">
        <v>99857.436798494105</v>
      </c>
      <c r="M213" s="9">
        <v>10816.7460340941</v>
      </c>
      <c r="N213" s="9">
        <v>110674.18283258801</v>
      </c>
    </row>
    <row r="214" spans="1:14" x14ac:dyDescent="0.3">
      <c r="A214" s="13" t="s">
        <v>50</v>
      </c>
      <c r="B214" s="13" t="s">
        <v>240</v>
      </c>
      <c r="C214" s="25">
        <v>4756</v>
      </c>
      <c r="D214" s="7">
        <v>7891751</v>
      </c>
      <c r="E214" s="7">
        <v>487050</v>
      </c>
      <c r="F214" s="8">
        <v>77062.247728159302</v>
      </c>
      <c r="G214" s="22">
        <v>4.8937834964504004E-3</v>
      </c>
      <c r="H214" s="5">
        <v>16.203163946206701</v>
      </c>
      <c r="I214" s="2">
        <v>26220.607728159299</v>
      </c>
      <c r="J214" s="2">
        <v>26220.607728159299</v>
      </c>
      <c r="K214" s="26">
        <v>1.3202905500984999E-2</v>
      </c>
      <c r="L214" s="11">
        <v>1064195.08468468</v>
      </c>
      <c r="M214" s="7">
        <v>770582.80803494505</v>
      </c>
      <c r="N214" s="7">
        <v>1834777.8927196199</v>
      </c>
    </row>
    <row r="215" spans="1:14" x14ac:dyDescent="0.3">
      <c r="A215" s="14" t="s">
        <v>28</v>
      </c>
      <c r="B215" s="14" t="s">
        <v>241</v>
      </c>
      <c r="C215" s="24">
        <v>2678</v>
      </c>
      <c r="D215" s="9">
        <v>5747419</v>
      </c>
      <c r="E215" s="9">
        <v>698300</v>
      </c>
      <c r="F215" s="10">
        <v>22041.5123614492</v>
      </c>
      <c r="G215" s="21">
        <v>1.39973064128328E-3</v>
      </c>
      <c r="H215" s="4">
        <v>8.2305871401976205</v>
      </c>
      <c r="I215" s="3">
        <v>-6586.3076385507602</v>
      </c>
      <c r="J215" s="3">
        <v>0</v>
      </c>
      <c r="K215" s="27">
        <v>0</v>
      </c>
      <c r="L215" s="12">
        <v>304383.40180284798</v>
      </c>
      <c r="M215" s="9">
        <v>0</v>
      </c>
      <c r="N215" s="9">
        <v>304383.40180284798</v>
      </c>
    </row>
    <row r="216" spans="1:14" x14ac:dyDescent="0.3">
      <c r="A216" s="13" t="s">
        <v>20</v>
      </c>
      <c r="B216" s="13" t="s">
        <v>242</v>
      </c>
      <c r="C216" s="25">
        <v>601</v>
      </c>
      <c r="D216" s="7">
        <v>988799.67</v>
      </c>
      <c r="E216" s="7">
        <v>86650</v>
      </c>
      <c r="F216" s="8">
        <v>6858.2643008655496</v>
      </c>
      <c r="G216" s="22">
        <v>4.3552922006979798E-4</v>
      </c>
      <c r="H216" s="5">
        <v>11.4114214656664</v>
      </c>
      <c r="I216" s="2">
        <v>433.57430086555098</v>
      </c>
      <c r="J216" s="2">
        <v>433.57430086555098</v>
      </c>
      <c r="K216" s="26">
        <v>2.1831837695492599E-4</v>
      </c>
      <c r="L216" s="11">
        <v>94709.5545953377</v>
      </c>
      <c r="M216" s="7">
        <v>12742.0731707128</v>
      </c>
      <c r="N216" s="7">
        <v>107451.62776605001</v>
      </c>
    </row>
    <row r="217" spans="1:14" x14ac:dyDescent="0.3">
      <c r="A217" s="14" t="s">
        <v>20</v>
      </c>
      <c r="B217" s="14" t="s">
        <v>243</v>
      </c>
      <c r="C217" s="24">
        <v>1261</v>
      </c>
      <c r="D217" s="9">
        <v>2913846.34</v>
      </c>
      <c r="E217" s="9">
        <v>265300</v>
      </c>
      <c r="F217" s="10">
        <v>13849.8312655107</v>
      </c>
      <c r="G217" s="21">
        <v>8.7952373144979602E-4</v>
      </c>
      <c r="H217" s="4">
        <v>10.983212740294</v>
      </c>
      <c r="I217" s="3">
        <v>369.74126551074102</v>
      </c>
      <c r="J217" s="3">
        <v>369.74126551074102</v>
      </c>
      <c r="K217" s="27">
        <v>1.8617642424474901E-4</v>
      </c>
      <c r="L217" s="12">
        <v>191259.959201566</v>
      </c>
      <c r="M217" s="9">
        <v>10866.119716884999</v>
      </c>
      <c r="N217" s="9">
        <v>202126.07891845101</v>
      </c>
    </row>
    <row r="218" spans="1:14" x14ac:dyDescent="0.3">
      <c r="A218" s="13" t="s">
        <v>30</v>
      </c>
      <c r="B218" s="13" t="s">
        <v>244</v>
      </c>
      <c r="C218" s="25">
        <v>1388</v>
      </c>
      <c r="D218" s="7">
        <v>1211156</v>
      </c>
      <c r="E218" s="7">
        <v>134200</v>
      </c>
      <c r="F218" s="8">
        <v>12526.710342771899</v>
      </c>
      <c r="G218" s="22">
        <v>7.9549987377115295E-4</v>
      </c>
      <c r="H218" s="5">
        <v>9.0250074515648198</v>
      </c>
      <c r="I218" s="2">
        <v>-2311.0096572280099</v>
      </c>
      <c r="J218" s="2">
        <v>0</v>
      </c>
      <c r="K218" s="26">
        <v>0</v>
      </c>
      <c r="L218" s="11">
        <v>172988.25257565701</v>
      </c>
      <c r="M218" s="7">
        <v>0</v>
      </c>
      <c r="N218" s="7">
        <v>172988.25257565701</v>
      </c>
    </row>
    <row r="219" spans="1:14" x14ac:dyDescent="0.3">
      <c r="A219" s="14" t="s">
        <v>18</v>
      </c>
      <c r="B219" s="14" t="s">
        <v>245</v>
      </c>
      <c r="C219" s="24">
        <v>11742</v>
      </c>
      <c r="D219" s="9">
        <v>45007719</v>
      </c>
      <c r="E219" s="9">
        <v>4786950</v>
      </c>
      <c r="F219" s="10">
        <v>110400.283374173</v>
      </c>
      <c r="G219" s="21">
        <v>7.01089185311365E-3</v>
      </c>
      <c r="H219" s="4">
        <v>9.4021702754363403</v>
      </c>
      <c r="I219" s="3">
        <v>-15121.6966258264</v>
      </c>
      <c r="J219" s="3">
        <v>0</v>
      </c>
      <c r="K219" s="27">
        <v>0</v>
      </c>
      <c r="L219" s="12">
        <v>1524578.40743283</v>
      </c>
      <c r="M219" s="9">
        <v>0</v>
      </c>
      <c r="N219" s="9">
        <v>1524578.40743283</v>
      </c>
    </row>
    <row r="220" spans="1:14" x14ac:dyDescent="0.3">
      <c r="A220" s="13" t="s">
        <v>18</v>
      </c>
      <c r="B220" s="13" t="s">
        <v>246</v>
      </c>
      <c r="C220" s="25">
        <v>3674</v>
      </c>
      <c r="D220" s="7">
        <v>21946772</v>
      </c>
      <c r="E220" s="7">
        <v>4533600</v>
      </c>
      <c r="F220" s="8">
        <v>17785.521512263898</v>
      </c>
      <c r="G220" s="22">
        <v>1.1294569548439999E-3</v>
      </c>
      <c r="H220" s="5">
        <v>4.8409149461796304</v>
      </c>
      <c r="I220" s="2">
        <v>-21489.538487736001</v>
      </c>
      <c r="J220" s="2">
        <v>0</v>
      </c>
      <c r="K220" s="26">
        <v>0</v>
      </c>
      <c r="L220" s="11">
        <v>245610.076657403</v>
      </c>
      <c r="M220" s="7">
        <v>0</v>
      </c>
      <c r="N220" s="7">
        <v>245610.076657403</v>
      </c>
    </row>
    <row r="221" spans="1:14" x14ac:dyDescent="0.3">
      <c r="A221" s="14" t="s">
        <v>50</v>
      </c>
      <c r="B221" s="14" t="s">
        <v>247</v>
      </c>
      <c r="C221" s="24">
        <v>1003</v>
      </c>
      <c r="D221" s="9">
        <v>2742801.74</v>
      </c>
      <c r="E221" s="9">
        <v>210900</v>
      </c>
      <c r="F221" s="10">
        <v>13044.2396643907</v>
      </c>
      <c r="G221" s="21">
        <v>8.2836520702747097E-4</v>
      </c>
      <c r="H221" s="4">
        <v>13.0052239924134</v>
      </c>
      <c r="I221" s="3">
        <v>2322.1696643906998</v>
      </c>
      <c r="J221" s="3">
        <v>2322.1696643906998</v>
      </c>
      <c r="K221" s="27">
        <v>1.1692858897117901E-3</v>
      </c>
      <c r="L221" s="12">
        <v>180135.10043545</v>
      </c>
      <c r="M221" s="9">
        <v>68244.948373108302</v>
      </c>
      <c r="N221" s="9">
        <v>248380.04880855899</v>
      </c>
    </row>
    <row r="222" spans="1:14" x14ac:dyDescent="0.3">
      <c r="A222" s="13" t="s">
        <v>16</v>
      </c>
      <c r="B222" s="13" t="s">
        <v>248</v>
      </c>
      <c r="C222" s="25">
        <v>27</v>
      </c>
      <c r="D222" s="7">
        <v>427080.19</v>
      </c>
      <c r="E222" s="7">
        <v>94950</v>
      </c>
      <c r="F222" s="8">
        <v>121.44460379146901</v>
      </c>
      <c r="G222" s="22">
        <v>7.7122536039196993E-6</v>
      </c>
      <c r="H222" s="5">
        <v>4.4979482885729301</v>
      </c>
      <c r="I222" s="2">
        <v>-167.18539620852999</v>
      </c>
      <c r="J222" s="2">
        <v>0</v>
      </c>
      <c r="K222" s="26">
        <v>0</v>
      </c>
      <c r="L222" s="11">
        <v>1677.0955198745601</v>
      </c>
      <c r="M222" s="7">
        <v>0</v>
      </c>
      <c r="N222" s="7">
        <v>1677.0955198745701</v>
      </c>
    </row>
    <row r="223" spans="1:14" x14ac:dyDescent="0.3">
      <c r="A223" s="14" t="s">
        <v>18</v>
      </c>
      <c r="B223" s="14" t="s">
        <v>249</v>
      </c>
      <c r="C223" s="24">
        <v>10562</v>
      </c>
      <c r="D223" s="9">
        <v>29278583</v>
      </c>
      <c r="E223" s="9">
        <v>3172600</v>
      </c>
      <c r="F223" s="10">
        <v>97472.228974973201</v>
      </c>
      <c r="G223" s="21">
        <v>6.1899049091148498E-3</v>
      </c>
      <c r="H223" s="4">
        <v>9.2285768770093899</v>
      </c>
      <c r="I223" s="3">
        <v>-15435.5510250267</v>
      </c>
      <c r="J223" s="3">
        <v>0</v>
      </c>
      <c r="K223" s="27">
        <v>0</v>
      </c>
      <c r="L223" s="12">
        <v>1346047.7734095701</v>
      </c>
      <c r="M223" s="9">
        <v>0</v>
      </c>
      <c r="N223" s="9">
        <v>1346047.7734095701</v>
      </c>
    </row>
    <row r="224" spans="1:14" x14ac:dyDescent="0.3">
      <c r="A224" s="13" t="s">
        <v>62</v>
      </c>
      <c r="B224" s="13" t="s">
        <v>250</v>
      </c>
      <c r="C224" s="25">
        <v>833</v>
      </c>
      <c r="D224" s="7">
        <v>1157451.46</v>
      </c>
      <c r="E224" s="7">
        <v>80800</v>
      </c>
      <c r="F224" s="8">
        <v>11932.6369576732</v>
      </c>
      <c r="G224" s="22">
        <v>7.5777366394228797E-4</v>
      </c>
      <c r="H224" s="5">
        <v>14.324894306930601</v>
      </c>
      <c r="I224" s="2">
        <v>3027.86695767326</v>
      </c>
      <c r="J224" s="2">
        <v>3027.86695767326</v>
      </c>
      <c r="K224" s="26">
        <v>1.52462680217677E-3</v>
      </c>
      <c r="L224" s="11">
        <v>164784.36552328101</v>
      </c>
      <c r="M224" s="7">
        <v>88984.292308921402</v>
      </c>
      <c r="N224" s="7">
        <v>253768.65783220201</v>
      </c>
    </row>
    <row r="225" spans="1:14" x14ac:dyDescent="0.3">
      <c r="A225" s="14" t="s">
        <v>30</v>
      </c>
      <c r="B225" s="14" t="s">
        <v>251</v>
      </c>
      <c r="C225" s="24">
        <v>630</v>
      </c>
      <c r="D225" s="9">
        <v>527394</v>
      </c>
      <c r="E225" s="9">
        <v>46150</v>
      </c>
      <c r="F225" s="10">
        <v>7199.5280606717197</v>
      </c>
      <c r="G225" s="21">
        <v>4.57200933585958E-4</v>
      </c>
      <c r="H225" s="4">
        <v>11.4278223185265</v>
      </c>
      <c r="I225" s="3">
        <v>464.82806067172299</v>
      </c>
      <c r="J225" s="3">
        <v>464.82806067172299</v>
      </c>
      <c r="K225" s="27">
        <v>2.34055633754974E-4</v>
      </c>
      <c r="L225" s="12">
        <v>99422.254087932903</v>
      </c>
      <c r="M225" s="9">
        <v>13660.572476403</v>
      </c>
      <c r="N225" s="9">
        <v>113082.826564335</v>
      </c>
    </row>
    <row r="226" spans="1:14" x14ac:dyDescent="0.3">
      <c r="A226" s="13" t="s">
        <v>16</v>
      </c>
      <c r="B226" s="13" t="s">
        <v>252</v>
      </c>
      <c r="C226" s="25">
        <v>158</v>
      </c>
      <c r="D226" s="7">
        <v>461500</v>
      </c>
      <c r="E226" s="7">
        <v>197600</v>
      </c>
      <c r="F226" s="8">
        <v>369.01315789473603</v>
      </c>
      <c r="G226" s="22">
        <v>2.3433919400438402E-5</v>
      </c>
      <c r="H226" s="5">
        <v>2.3355263157894699</v>
      </c>
      <c r="I226" s="2">
        <v>-1320.0068421052599</v>
      </c>
      <c r="J226" s="2">
        <v>0</v>
      </c>
      <c r="K226" s="26">
        <v>0</v>
      </c>
      <c r="L226" s="11">
        <v>5095.9062367454599</v>
      </c>
      <c r="M226" s="7">
        <v>0</v>
      </c>
      <c r="N226" s="7">
        <v>5095.9062367454699</v>
      </c>
    </row>
    <row r="227" spans="1:14" x14ac:dyDescent="0.3">
      <c r="A227" s="14" t="s">
        <v>30</v>
      </c>
      <c r="B227" s="14" t="s">
        <v>253</v>
      </c>
      <c r="C227" s="24">
        <v>102</v>
      </c>
      <c r="D227" s="9">
        <v>313154.21999999997</v>
      </c>
      <c r="E227" s="9">
        <v>114600</v>
      </c>
      <c r="F227" s="10">
        <v>278.7236513089</v>
      </c>
      <c r="G227" s="21">
        <v>1.7700148192634E-5</v>
      </c>
      <c r="H227" s="4">
        <v>2.7325848167539202</v>
      </c>
      <c r="I227" s="3">
        <v>-811.65634869109897</v>
      </c>
      <c r="J227" s="3">
        <v>0</v>
      </c>
      <c r="K227" s="27">
        <v>0</v>
      </c>
      <c r="L227" s="12">
        <v>3849.0486386359598</v>
      </c>
      <c r="M227" s="9">
        <v>0</v>
      </c>
      <c r="N227" s="9">
        <v>3849.0486386359698</v>
      </c>
    </row>
    <row r="228" spans="1:14" x14ac:dyDescent="0.3">
      <c r="A228" s="13" t="s">
        <v>32</v>
      </c>
      <c r="B228" s="13" t="s">
        <v>254</v>
      </c>
      <c r="C228" s="25">
        <v>1762</v>
      </c>
      <c r="D228" s="7">
        <v>3554515.88</v>
      </c>
      <c r="E228" s="7">
        <v>483650</v>
      </c>
      <c r="F228" s="8">
        <v>12949.564727716301</v>
      </c>
      <c r="G228" s="22">
        <v>8.2235294218594996E-4</v>
      </c>
      <c r="H228" s="5">
        <v>7.3493556910989302</v>
      </c>
      <c r="I228" s="2">
        <v>-5886.2152722836699</v>
      </c>
      <c r="J228" s="2">
        <v>0</v>
      </c>
      <c r="K228" s="26">
        <v>0</v>
      </c>
      <c r="L228" s="11">
        <v>178827.68201434301</v>
      </c>
      <c r="M228" s="7">
        <v>0</v>
      </c>
      <c r="N228" s="7">
        <v>178827.68201434301</v>
      </c>
    </row>
    <row r="229" spans="1:14" x14ac:dyDescent="0.3">
      <c r="A229" s="14" t="s">
        <v>18</v>
      </c>
      <c r="B229" s="14" t="s">
        <v>255</v>
      </c>
      <c r="C229" s="24">
        <v>6682</v>
      </c>
      <c r="D229" s="9">
        <v>8895846</v>
      </c>
      <c r="E229" s="9">
        <v>1028650</v>
      </c>
      <c r="F229" s="10">
        <v>57786.460868128102</v>
      </c>
      <c r="G229" s="21">
        <v>3.6696882955230201E-3</v>
      </c>
      <c r="H229" s="4">
        <v>8.6480785495552404</v>
      </c>
      <c r="I229" s="3">
        <v>-13644.119131871799</v>
      </c>
      <c r="J229" s="3">
        <v>0</v>
      </c>
      <c r="K229" s="27">
        <v>0</v>
      </c>
      <c r="L229" s="12">
        <v>798005.11184303695</v>
      </c>
      <c r="M229" s="9">
        <v>0</v>
      </c>
      <c r="N229" s="9">
        <v>798005.11184303695</v>
      </c>
    </row>
    <row r="230" spans="1:14" x14ac:dyDescent="0.3">
      <c r="A230" s="13" t="s">
        <v>30</v>
      </c>
      <c r="B230" s="13" t="s">
        <v>256</v>
      </c>
      <c r="C230" s="25">
        <v>924</v>
      </c>
      <c r="D230" s="7">
        <v>1330986.5</v>
      </c>
      <c r="E230" s="7">
        <v>108700</v>
      </c>
      <c r="F230" s="8">
        <v>11313.9974793008</v>
      </c>
      <c r="G230" s="22">
        <v>7.1848740174823198E-4</v>
      </c>
      <c r="H230" s="5">
        <v>12.2445860165593</v>
      </c>
      <c r="I230" s="2">
        <v>1436.4374793008201</v>
      </c>
      <c r="J230" s="2">
        <v>1436.4374793008201</v>
      </c>
      <c r="K230" s="26">
        <v>7.2329171367430199E-4</v>
      </c>
      <c r="L230" s="11">
        <v>156241.23173878199</v>
      </c>
      <c r="M230" s="7">
        <v>42214.659470975297</v>
      </c>
      <c r="N230" s="7">
        <v>198455.891209758</v>
      </c>
    </row>
    <row r="231" spans="1:14" x14ac:dyDescent="0.3">
      <c r="A231" s="14" t="s">
        <v>46</v>
      </c>
      <c r="B231" s="14" t="s">
        <v>257</v>
      </c>
      <c r="C231" s="24">
        <v>2324</v>
      </c>
      <c r="D231" s="9">
        <v>3772536.88</v>
      </c>
      <c r="E231" s="9">
        <v>349550</v>
      </c>
      <c r="F231" s="10">
        <v>25081.893031383199</v>
      </c>
      <c r="G231" s="21">
        <v>1.59280786371178E-3</v>
      </c>
      <c r="H231" s="4">
        <v>10.7925529394936</v>
      </c>
      <c r="I231" s="3">
        <v>238.333031383205</v>
      </c>
      <c r="J231" s="3">
        <v>238.333031383205</v>
      </c>
      <c r="K231" s="27">
        <v>1.2000822115714799E-4</v>
      </c>
      <c r="L231" s="12">
        <v>346369.695479716</v>
      </c>
      <c r="M231" s="9">
        <v>7004.2364568658304</v>
      </c>
      <c r="N231" s="9">
        <v>353373.93193658098</v>
      </c>
    </row>
    <row r="232" spans="1:14" x14ac:dyDescent="0.3">
      <c r="A232" s="13" t="s">
        <v>30</v>
      </c>
      <c r="B232" s="13" t="s">
        <v>258</v>
      </c>
      <c r="C232" s="25">
        <v>3121</v>
      </c>
      <c r="D232" s="7">
        <v>2866905</v>
      </c>
      <c r="E232" s="7">
        <v>318850</v>
      </c>
      <c r="F232" s="8">
        <v>28062.131111808001</v>
      </c>
      <c r="G232" s="22">
        <v>1.7820657735631001E-3</v>
      </c>
      <c r="H232" s="5">
        <v>8.9913909361768791</v>
      </c>
      <c r="I232" s="2">
        <v>-5301.3588881919304</v>
      </c>
      <c r="J232" s="2">
        <v>0</v>
      </c>
      <c r="K232" s="26">
        <v>0</v>
      </c>
      <c r="L232" s="11">
        <v>387525.44696474902</v>
      </c>
      <c r="M232" s="7">
        <v>0</v>
      </c>
      <c r="N232" s="7">
        <v>387525.44696474902</v>
      </c>
    </row>
    <row r="233" spans="1:14" x14ac:dyDescent="0.3">
      <c r="A233" s="14" t="s">
        <v>46</v>
      </c>
      <c r="B233" s="14" t="s">
        <v>259</v>
      </c>
      <c r="C233" s="24">
        <v>38116</v>
      </c>
      <c r="D233" s="9">
        <v>62487738</v>
      </c>
      <c r="E233" s="9">
        <v>4211750</v>
      </c>
      <c r="F233" s="10">
        <v>565509.02157250501</v>
      </c>
      <c r="G233" s="21">
        <v>3.5912250141311101E-2</v>
      </c>
      <c r="H233" s="4">
        <v>14.8365259096575</v>
      </c>
      <c r="I233" s="3">
        <v>158048.981572505</v>
      </c>
      <c r="J233" s="3">
        <v>158048.981572505</v>
      </c>
      <c r="K233" s="27">
        <v>7.9582662227455803E-2</v>
      </c>
      <c r="L233" s="12">
        <v>7809426.0009807097</v>
      </c>
      <c r="M233" s="9">
        <v>4644813.3197313203</v>
      </c>
      <c r="N233" s="9">
        <v>12454239.320712</v>
      </c>
    </row>
    <row r="234" spans="1:14" x14ac:dyDescent="0.3">
      <c r="A234" s="13" t="s">
        <v>62</v>
      </c>
      <c r="B234" s="13" t="s">
        <v>260</v>
      </c>
      <c r="C234" s="25">
        <v>964</v>
      </c>
      <c r="D234" s="7">
        <v>2810517</v>
      </c>
      <c r="E234" s="7">
        <v>254700</v>
      </c>
      <c r="F234" s="8">
        <v>10637.3709776207</v>
      </c>
      <c r="G234" s="22">
        <v>6.7551871468289203E-4</v>
      </c>
      <c r="H234" s="5">
        <v>11.034617196701999</v>
      </c>
      <c r="I234" s="2">
        <v>332.210977620731</v>
      </c>
      <c r="J234" s="2">
        <v>332.210977620731</v>
      </c>
      <c r="K234" s="26">
        <v>1.6727873699151199E-4</v>
      </c>
      <c r="L234" s="11">
        <v>146897.323165087</v>
      </c>
      <c r="M234" s="7">
        <v>9763.16302997407</v>
      </c>
      <c r="N234" s="7">
        <v>156660.48619506101</v>
      </c>
    </row>
    <row r="235" spans="1:14" x14ac:dyDescent="0.3">
      <c r="A235" s="14" t="s">
        <v>18</v>
      </c>
      <c r="B235" s="14" t="s">
        <v>261</v>
      </c>
      <c r="C235" s="24">
        <v>3470</v>
      </c>
      <c r="D235" s="9">
        <v>6031000</v>
      </c>
      <c r="E235" s="9">
        <v>648250</v>
      </c>
      <c r="F235" s="10">
        <v>32283.177786347798</v>
      </c>
      <c r="G235" s="21">
        <v>2.0501203549254002E-3</v>
      </c>
      <c r="H235" s="4">
        <v>9.3035094485152303</v>
      </c>
      <c r="I235" s="3">
        <v>-4811.1222136521301</v>
      </c>
      <c r="J235" s="3">
        <v>0</v>
      </c>
      <c r="K235" s="27">
        <v>0</v>
      </c>
      <c r="L235" s="12">
        <v>445816.20872809301</v>
      </c>
      <c r="M235" s="9">
        <v>0</v>
      </c>
      <c r="N235" s="9">
        <v>445816.20872809301</v>
      </c>
    </row>
    <row r="236" spans="1:14" x14ac:dyDescent="0.3">
      <c r="A236" s="13" t="s">
        <v>26</v>
      </c>
      <c r="B236" s="13" t="s">
        <v>262</v>
      </c>
      <c r="C236" s="25">
        <v>1514</v>
      </c>
      <c r="D236" s="7">
        <v>1636361.57</v>
      </c>
      <c r="E236" s="7">
        <v>134950</v>
      </c>
      <c r="F236" s="8">
        <v>18358.291344794299</v>
      </c>
      <c r="G236" s="22">
        <v>1.16583029764591E-3</v>
      </c>
      <c r="H236" s="5">
        <v>12.1256878103001</v>
      </c>
      <c r="I236" s="2">
        <v>2173.6313447943699</v>
      </c>
      <c r="J236" s="2">
        <v>2173.6313447943699</v>
      </c>
      <c r="K236" s="26">
        <v>1.0944921466667201E-3</v>
      </c>
      <c r="L236" s="11">
        <v>253519.77120180099</v>
      </c>
      <c r="M236" s="7">
        <v>63879.638590741502</v>
      </c>
      <c r="N236" s="7">
        <v>317399.40979254298</v>
      </c>
    </row>
    <row r="237" spans="1:14" x14ac:dyDescent="0.3">
      <c r="A237" s="14" t="s">
        <v>18</v>
      </c>
      <c r="B237" s="14" t="s">
        <v>263</v>
      </c>
      <c r="C237" s="24">
        <v>4118</v>
      </c>
      <c r="D237" s="9">
        <v>6853223</v>
      </c>
      <c r="E237" s="9">
        <v>686150</v>
      </c>
      <c r="F237" s="10">
        <v>41130.324730744003</v>
      </c>
      <c r="G237" s="21">
        <v>2.6119521595190901E-3</v>
      </c>
      <c r="H237" s="4">
        <v>9.9879370400058303</v>
      </c>
      <c r="I237" s="3">
        <v>-2891.0952692559799</v>
      </c>
      <c r="J237" s="3">
        <v>0</v>
      </c>
      <c r="K237" s="27">
        <v>0</v>
      </c>
      <c r="L237" s="12">
        <v>567991.34077097895</v>
      </c>
      <c r="M237" s="9">
        <v>0</v>
      </c>
      <c r="N237" s="9">
        <v>567991.34077097895</v>
      </c>
    </row>
    <row r="238" spans="1:14" x14ac:dyDescent="0.3">
      <c r="A238" s="13" t="s">
        <v>30</v>
      </c>
      <c r="B238" s="13" t="s">
        <v>264</v>
      </c>
      <c r="C238" s="25">
        <v>4879</v>
      </c>
      <c r="D238" s="7">
        <v>9379733</v>
      </c>
      <c r="E238" s="7">
        <v>642850</v>
      </c>
      <c r="F238" s="8">
        <v>71188.795686396494</v>
      </c>
      <c r="G238" s="22">
        <v>4.5207940818337202E-3</v>
      </c>
      <c r="H238" s="5">
        <v>14.590857898421</v>
      </c>
      <c r="I238" s="2">
        <v>19032.285686396499</v>
      </c>
      <c r="J238" s="2">
        <v>19032.285686396499</v>
      </c>
      <c r="K238" s="26">
        <v>9.5833579446514099E-3</v>
      </c>
      <c r="L238" s="11">
        <v>983085.34577563603</v>
      </c>
      <c r="M238" s="7">
        <v>559329.22301401803</v>
      </c>
      <c r="N238" s="7">
        <v>1542414.56878965</v>
      </c>
    </row>
    <row r="239" spans="1:14" x14ac:dyDescent="0.3">
      <c r="A239" s="14" t="s">
        <v>35</v>
      </c>
      <c r="B239" s="14" t="s">
        <v>265</v>
      </c>
      <c r="C239" s="24">
        <v>42</v>
      </c>
      <c r="D239" s="9">
        <v>119167.41</v>
      </c>
      <c r="E239" s="9">
        <v>40900</v>
      </c>
      <c r="F239" s="10">
        <v>122.372401466992</v>
      </c>
      <c r="G239" s="21">
        <v>7.7711727385981808E-6</v>
      </c>
      <c r="H239" s="4">
        <v>2.9136286063569599</v>
      </c>
      <c r="I239" s="3">
        <v>-326.60759853300698</v>
      </c>
      <c r="J239" s="3">
        <v>0</v>
      </c>
      <c r="K239" s="27">
        <v>0</v>
      </c>
      <c r="L239" s="12">
        <v>1689.90798972825</v>
      </c>
      <c r="M239" s="9">
        <v>0</v>
      </c>
      <c r="N239" s="9">
        <v>1689.90798972825</v>
      </c>
    </row>
    <row r="240" spans="1:14" x14ac:dyDescent="0.3">
      <c r="A240" s="13" t="s">
        <v>62</v>
      </c>
      <c r="B240" s="13" t="s">
        <v>266</v>
      </c>
      <c r="C240" s="25">
        <v>2393</v>
      </c>
      <c r="D240" s="7">
        <v>7601839.7000000002</v>
      </c>
      <c r="E240" s="7">
        <v>842850</v>
      </c>
      <c r="F240" s="8">
        <v>21582.9654174526</v>
      </c>
      <c r="G240" s="22">
        <v>1.37061094216947E-3</v>
      </c>
      <c r="H240" s="5">
        <v>9.0192082814261099</v>
      </c>
      <c r="I240" s="2">
        <v>-3998.2045825473001</v>
      </c>
      <c r="J240" s="2">
        <v>0</v>
      </c>
      <c r="K240" s="26">
        <v>0</v>
      </c>
      <c r="L240" s="11">
        <v>298051.07412899501</v>
      </c>
      <c r="M240" s="7">
        <v>0</v>
      </c>
      <c r="N240" s="7">
        <v>298051.07412899501</v>
      </c>
    </row>
    <row r="241" spans="1:14" x14ac:dyDescent="0.3">
      <c r="A241" s="14" t="s">
        <v>26</v>
      </c>
      <c r="B241" s="14" t="s">
        <v>267</v>
      </c>
      <c r="C241" s="24">
        <v>974</v>
      </c>
      <c r="D241" s="9">
        <v>1071524</v>
      </c>
      <c r="E241" s="9">
        <v>105100</v>
      </c>
      <c r="F241" s="10">
        <v>9930.2033872502307</v>
      </c>
      <c r="G241" s="21">
        <v>6.3061053739759396E-4</v>
      </c>
      <c r="H241" s="4">
        <v>10.1952806850618</v>
      </c>
      <c r="I241" s="3">
        <v>-481.85661274976098</v>
      </c>
      <c r="J241" s="3">
        <v>0</v>
      </c>
      <c r="K241" s="27">
        <v>0</v>
      </c>
      <c r="L241" s="12">
        <v>137131.655851888</v>
      </c>
      <c r="M241" s="9">
        <v>0</v>
      </c>
      <c r="N241" s="9">
        <v>137131.655851888</v>
      </c>
    </row>
    <row r="242" spans="1:14" x14ac:dyDescent="0.3">
      <c r="A242" s="13" t="s">
        <v>46</v>
      </c>
      <c r="B242" s="13" t="s">
        <v>268</v>
      </c>
      <c r="C242" s="25">
        <v>9891</v>
      </c>
      <c r="D242" s="7">
        <v>14517608.810000001</v>
      </c>
      <c r="E242" s="7">
        <v>1132250</v>
      </c>
      <c r="F242" s="8">
        <v>126821.52240204001</v>
      </c>
      <c r="G242" s="22">
        <v>8.0537110144405007E-3</v>
      </c>
      <c r="H242" s="5">
        <v>12.821911070876499</v>
      </c>
      <c r="I242" s="2">
        <v>21086.732402040099</v>
      </c>
      <c r="J242" s="2">
        <v>21086.732402040099</v>
      </c>
      <c r="K242" s="26">
        <v>1.06178368600398E-2</v>
      </c>
      <c r="L242" s="11">
        <v>1751348.35475558</v>
      </c>
      <c r="M242" s="7">
        <v>619706.21104998596</v>
      </c>
      <c r="N242" s="7">
        <v>2371054.5658055702</v>
      </c>
    </row>
    <row r="243" spans="1:14" x14ac:dyDescent="0.3">
      <c r="A243" s="14" t="s">
        <v>22</v>
      </c>
      <c r="B243" s="14" t="s">
        <v>269</v>
      </c>
      <c r="C243" s="24">
        <v>3717</v>
      </c>
      <c r="D243" s="9">
        <v>6112430</v>
      </c>
      <c r="E243" s="9">
        <v>692500</v>
      </c>
      <c r="F243" s="10">
        <v>32808.523191335698</v>
      </c>
      <c r="G243" s="21">
        <v>2.0834820430237601E-3</v>
      </c>
      <c r="H243" s="4">
        <v>8.8266137184115507</v>
      </c>
      <c r="I243" s="3">
        <v>-6926.2068086642503</v>
      </c>
      <c r="J243" s="3">
        <v>0</v>
      </c>
      <c r="K243" s="27">
        <v>0</v>
      </c>
      <c r="L243" s="12">
        <v>453070.99319430703</v>
      </c>
      <c r="M243" s="9">
        <v>0</v>
      </c>
      <c r="N243" s="9">
        <v>453070.99319430703</v>
      </c>
    </row>
    <row r="244" spans="1:14" x14ac:dyDescent="0.3">
      <c r="A244" s="13" t="s">
        <v>26</v>
      </c>
      <c r="B244" s="13" t="s">
        <v>270</v>
      </c>
      <c r="C244" s="25">
        <v>1001</v>
      </c>
      <c r="D244" s="7">
        <v>1034689</v>
      </c>
      <c r="E244" s="7">
        <v>78150</v>
      </c>
      <c r="F244" s="8">
        <v>13253.0222520793</v>
      </c>
      <c r="G244" s="22">
        <v>8.4162379747997095E-4</v>
      </c>
      <c r="H244" s="5">
        <v>13.2397824696097</v>
      </c>
      <c r="I244" s="2">
        <v>2552.3322520793299</v>
      </c>
      <c r="J244" s="2">
        <v>2552.3322520793299</v>
      </c>
      <c r="K244" s="26">
        <v>1.2851800339902101E-3</v>
      </c>
      <c r="L244" s="11">
        <v>183018.294348633</v>
      </c>
      <c r="M244" s="7">
        <v>75009.068219774505</v>
      </c>
      <c r="N244" s="7">
        <v>258027.362568407</v>
      </c>
    </row>
    <row r="245" spans="1:14" x14ac:dyDescent="0.3">
      <c r="A245" s="14" t="s">
        <v>46</v>
      </c>
      <c r="B245" s="14" t="s">
        <v>271</v>
      </c>
      <c r="C245" s="24">
        <v>2182</v>
      </c>
      <c r="D245" s="9">
        <v>3465996</v>
      </c>
      <c r="E245" s="9">
        <v>342200</v>
      </c>
      <c r="F245" s="10">
        <v>22100.535569842199</v>
      </c>
      <c r="G245" s="21">
        <v>1.40347886835498E-3</v>
      </c>
      <c r="H245" s="4">
        <v>10.1285680888369</v>
      </c>
      <c r="I245" s="3">
        <v>-1225.0444301578</v>
      </c>
      <c r="J245" s="3">
        <v>0</v>
      </c>
      <c r="K245" s="27">
        <v>0</v>
      </c>
      <c r="L245" s="12">
        <v>305198.485843423</v>
      </c>
      <c r="M245" s="9">
        <v>0</v>
      </c>
      <c r="N245" s="9">
        <v>305198.485843423</v>
      </c>
    </row>
    <row r="246" spans="1:14" x14ac:dyDescent="0.3">
      <c r="A246" s="13" t="s">
        <v>46</v>
      </c>
      <c r="B246" s="13" t="s">
        <v>272</v>
      </c>
      <c r="C246" s="25">
        <v>3144</v>
      </c>
      <c r="D246" s="7">
        <v>3854085</v>
      </c>
      <c r="E246" s="7">
        <v>274400</v>
      </c>
      <c r="F246" s="8">
        <v>44159.049708454797</v>
      </c>
      <c r="G246" s="22">
        <v>2.8042891954629802E-3</v>
      </c>
      <c r="H246" s="5">
        <v>14.045499271137</v>
      </c>
      <c r="I246" s="2">
        <v>10549.6897084548</v>
      </c>
      <c r="J246" s="2">
        <v>10549.6897084548</v>
      </c>
      <c r="K246" s="26">
        <v>5.3121025160625199E-3</v>
      </c>
      <c r="L246" s="11">
        <v>609816.67456491897</v>
      </c>
      <c r="M246" s="7">
        <v>310038.94355613901</v>
      </c>
      <c r="N246" s="7">
        <v>919855.61812105903</v>
      </c>
    </row>
    <row r="247" spans="1:14" x14ac:dyDescent="0.3">
      <c r="A247" s="14" t="s">
        <v>53</v>
      </c>
      <c r="B247" s="14" t="s">
        <v>273</v>
      </c>
      <c r="C247" s="24">
        <v>232</v>
      </c>
      <c r="D247" s="9">
        <v>1374185</v>
      </c>
      <c r="E247" s="9">
        <v>255150</v>
      </c>
      <c r="F247" s="10">
        <v>1249.50389966686</v>
      </c>
      <c r="G247" s="21">
        <v>7.9348860735419503E-5</v>
      </c>
      <c r="H247" s="4">
        <v>5.3857926709778496</v>
      </c>
      <c r="I247" s="3">
        <v>-1230.5761003331299</v>
      </c>
      <c r="J247" s="3">
        <v>0</v>
      </c>
      <c r="K247" s="27">
        <v>0</v>
      </c>
      <c r="L247" s="12">
        <v>17255.0885488112</v>
      </c>
      <c r="M247" s="9">
        <v>0</v>
      </c>
      <c r="N247" s="9">
        <v>17255.0885488112</v>
      </c>
    </row>
    <row r="248" spans="1:14" x14ac:dyDescent="0.3">
      <c r="A248" s="13" t="s">
        <v>35</v>
      </c>
      <c r="B248" s="13" t="s">
        <v>274</v>
      </c>
      <c r="C248" s="25">
        <v>1174</v>
      </c>
      <c r="D248" s="7">
        <v>4806482.6900000004</v>
      </c>
      <c r="E248" s="7">
        <v>890900</v>
      </c>
      <c r="F248" s="8">
        <v>6333.8317185542701</v>
      </c>
      <c r="G248" s="22">
        <v>4.0222550012940401E-4</v>
      </c>
      <c r="H248" s="5">
        <v>5.3950866427208402</v>
      </c>
      <c r="I248" s="2">
        <v>-6216.2282814457203</v>
      </c>
      <c r="J248" s="2">
        <v>0</v>
      </c>
      <c r="K248" s="26">
        <v>0</v>
      </c>
      <c r="L248" s="11">
        <v>87467.375800957394</v>
      </c>
      <c r="M248" s="7">
        <v>0</v>
      </c>
      <c r="N248" s="7">
        <v>87467.375800957394</v>
      </c>
    </row>
    <row r="249" spans="1:14" x14ac:dyDescent="0.3">
      <c r="A249" s="14" t="s">
        <v>30</v>
      </c>
      <c r="B249" s="14" t="s">
        <v>275</v>
      </c>
      <c r="C249" s="24">
        <v>369</v>
      </c>
      <c r="D249" s="9">
        <v>850408</v>
      </c>
      <c r="E249" s="9">
        <v>80950</v>
      </c>
      <c r="F249" s="10">
        <v>3876.4737739345201</v>
      </c>
      <c r="G249" s="21">
        <v>2.46172723201941E-4</v>
      </c>
      <c r="H249" s="4">
        <v>10.5053489808523</v>
      </c>
      <c r="I249" s="3">
        <v>-68.136226065472101</v>
      </c>
      <c r="J249" s="3">
        <v>0</v>
      </c>
      <c r="K249" s="27">
        <v>0</v>
      </c>
      <c r="L249" s="12">
        <v>53532.364520205403</v>
      </c>
      <c r="M249" s="9">
        <v>0</v>
      </c>
      <c r="N249" s="9">
        <v>53532.364520205403</v>
      </c>
    </row>
    <row r="250" spans="1:14" x14ac:dyDescent="0.3">
      <c r="A250" s="13" t="s">
        <v>20</v>
      </c>
      <c r="B250" s="13" t="s">
        <v>276</v>
      </c>
      <c r="C250" s="25">
        <v>1242</v>
      </c>
      <c r="D250" s="7">
        <v>3433822.18</v>
      </c>
      <c r="E250" s="7">
        <v>299550</v>
      </c>
      <c r="F250" s="8">
        <v>14237.379895042501</v>
      </c>
      <c r="G250" s="22">
        <v>9.0413473285693195E-4</v>
      </c>
      <c r="H250" s="5">
        <v>11.463268836588201</v>
      </c>
      <c r="I250" s="2">
        <v>960.39989504256505</v>
      </c>
      <c r="J250" s="2">
        <v>960.39989504256505</v>
      </c>
      <c r="K250" s="26">
        <v>4.83591730171278E-4</v>
      </c>
      <c r="L250" s="11">
        <v>196611.831989898</v>
      </c>
      <c r="M250" s="7">
        <v>28224.656561395401</v>
      </c>
      <c r="N250" s="7">
        <v>224836.48855129399</v>
      </c>
    </row>
    <row r="251" spans="1:14" x14ac:dyDescent="0.3">
      <c r="A251" s="14" t="s">
        <v>26</v>
      </c>
      <c r="B251" s="14" t="s">
        <v>277</v>
      </c>
      <c r="C251" s="24">
        <v>430</v>
      </c>
      <c r="D251" s="9">
        <v>449960</v>
      </c>
      <c r="E251" s="9">
        <v>36800</v>
      </c>
      <c r="F251" s="10">
        <v>5257.6847826086896</v>
      </c>
      <c r="G251" s="21">
        <v>3.3388555067109501E-4</v>
      </c>
      <c r="H251" s="4">
        <v>12.2271739130434</v>
      </c>
      <c r="I251" s="3">
        <v>660.98478260869501</v>
      </c>
      <c r="J251" s="3">
        <v>660.98478260869501</v>
      </c>
      <c r="K251" s="27">
        <v>3.3282674882472601E-4</v>
      </c>
      <c r="L251" s="12">
        <v>72606.269183984303</v>
      </c>
      <c r="M251" s="9">
        <v>19425.3129115681</v>
      </c>
      <c r="N251" s="9">
        <v>92031.582095552498</v>
      </c>
    </row>
    <row r="252" spans="1:14" x14ac:dyDescent="0.3">
      <c r="A252" s="13" t="s">
        <v>18</v>
      </c>
      <c r="B252" s="13" t="s">
        <v>278</v>
      </c>
      <c r="C252" s="25">
        <v>4671</v>
      </c>
      <c r="D252" s="7">
        <v>7910446</v>
      </c>
      <c r="E252" s="7">
        <v>1085900</v>
      </c>
      <c r="F252" s="8">
        <v>34026.791846394699</v>
      </c>
      <c r="G252" s="22">
        <v>2.1608473316590202E-3</v>
      </c>
      <c r="H252" s="5">
        <v>7.2846910396905704</v>
      </c>
      <c r="I252" s="2">
        <v>-15906.198153605301</v>
      </c>
      <c r="J252" s="2">
        <v>0</v>
      </c>
      <c r="K252" s="26">
        <v>0</v>
      </c>
      <c r="L252" s="11">
        <v>469894.73702166701</v>
      </c>
      <c r="M252" s="7">
        <v>0</v>
      </c>
      <c r="N252" s="7">
        <v>469894.73702166701</v>
      </c>
    </row>
    <row r="253" spans="1:14" x14ac:dyDescent="0.3">
      <c r="A253" s="14" t="s">
        <v>20</v>
      </c>
      <c r="B253" s="14" t="s">
        <v>279</v>
      </c>
      <c r="C253" s="24">
        <v>2081</v>
      </c>
      <c r="D253" s="9">
        <v>3295264.49</v>
      </c>
      <c r="E253" s="9">
        <v>222200</v>
      </c>
      <c r="F253" s="10">
        <v>30861.590475652501</v>
      </c>
      <c r="G253" s="21">
        <v>1.9598434589751901E-3</v>
      </c>
      <c r="H253" s="4">
        <v>14.8301732223222</v>
      </c>
      <c r="I253" s="3">
        <v>8615.7004756525694</v>
      </c>
      <c r="J253" s="3">
        <v>8615.7004756525694</v>
      </c>
      <c r="K253" s="27">
        <v>4.3382777540533499E-3</v>
      </c>
      <c r="L253" s="12">
        <v>426184.72543904203</v>
      </c>
      <c r="M253" s="9">
        <v>253202.01326174301</v>
      </c>
      <c r="N253" s="9">
        <v>679386.73870078602</v>
      </c>
    </row>
    <row r="254" spans="1:14" x14ac:dyDescent="0.3">
      <c r="A254" s="13" t="s">
        <v>20</v>
      </c>
      <c r="B254" s="13" t="s">
        <v>280</v>
      </c>
      <c r="C254" s="25">
        <v>999</v>
      </c>
      <c r="D254" s="7">
        <v>1725595</v>
      </c>
      <c r="E254" s="7">
        <v>228600</v>
      </c>
      <c r="F254" s="8">
        <v>7540.9860236220402</v>
      </c>
      <c r="G254" s="22">
        <v>4.7888497983532898E-4</v>
      </c>
      <c r="H254" s="5">
        <v>7.5485345581802203</v>
      </c>
      <c r="I254" s="2">
        <v>-3138.3239763779502</v>
      </c>
      <c r="J254" s="2">
        <v>0</v>
      </c>
      <c r="K254" s="26">
        <v>0</v>
      </c>
      <c r="L254" s="11">
        <v>104137.635438863</v>
      </c>
      <c r="M254" s="7">
        <v>0</v>
      </c>
      <c r="N254" s="7">
        <v>104137.635438863</v>
      </c>
    </row>
    <row r="255" spans="1:14" x14ac:dyDescent="0.3">
      <c r="A255" s="14" t="s">
        <v>26</v>
      </c>
      <c r="B255" s="14" t="s">
        <v>281</v>
      </c>
      <c r="C255" s="24">
        <v>63</v>
      </c>
      <c r="D255" s="9">
        <v>91467.19</v>
      </c>
      <c r="E255" s="9">
        <v>17050</v>
      </c>
      <c r="F255" s="10">
        <v>337.97260821114298</v>
      </c>
      <c r="G255" s="21">
        <v>2.14627112636323E-5</v>
      </c>
      <c r="H255" s="4">
        <v>5.3646445747800504</v>
      </c>
      <c r="I255" s="3">
        <v>-335.49739178885602</v>
      </c>
      <c r="J255" s="3">
        <v>0</v>
      </c>
      <c r="K255" s="27">
        <v>0</v>
      </c>
      <c r="L255" s="12">
        <v>4667.2501648940897</v>
      </c>
      <c r="M255" s="9">
        <v>0</v>
      </c>
      <c r="N255" s="9">
        <v>4667.2501648940897</v>
      </c>
    </row>
    <row r="256" spans="1:14" x14ac:dyDescent="0.3">
      <c r="A256" s="13" t="s">
        <v>26</v>
      </c>
      <c r="B256" s="13" t="s">
        <v>282</v>
      </c>
      <c r="C256" s="25">
        <v>3820</v>
      </c>
      <c r="D256" s="7">
        <v>8146900</v>
      </c>
      <c r="E256" s="7">
        <v>446050</v>
      </c>
      <c r="F256" s="8">
        <v>69770.559354332407</v>
      </c>
      <c r="G256" s="22">
        <v>4.4307299874096302E-3</v>
      </c>
      <c r="H256" s="5">
        <v>18.264544333594799</v>
      </c>
      <c r="I256" s="2">
        <v>28934.7593543324</v>
      </c>
      <c r="J256" s="2">
        <v>28934.7593543324</v>
      </c>
      <c r="K256" s="26">
        <v>1.4569566709116501E-2</v>
      </c>
      <c r="L256" s="11">
        <v>963500.13799882901</v>
      </c>
      <c r="M256" s="7">
        <v>850347.49553618103</v>
      </c>
      <c r="N256" s="7">
        <v>1813847.63353501</v>
      </c>
    </row>
    <row r="257" spans="1:14" x14ac:dyDescent="0.3">
      <c r="A257" s="14" t="s">
        <v>37</v>
      </c>
      <c r="B257" s="14" t="s">
        <v>283</v>
      </c>
      <c r="C257" s="24">
        <v>4789</v>
      </c>
      <c r="D257" s="9">
        <v>6426334.9299999997</v>
      </c>
      <c r="E257" s="9">
        <v>602800</v>
      </c>
      <c r="F257" s="10">
        <v>51054.608460135998</v>
      </c>
      <c r="G257" s="21">
        <v>3.2421867732343899E-3</v>
      </c>
      <c r="H257" s="4">
        <v>10.660807780358301</v>
      </c>
      <c r="I257" s="3">
        <v>-139.80153986396701</v>
      </c>
      <c r="J257" s="3">
        <v>0</v>
      </c>
      <c r="K257" s="27">
        <v>0</v>
      </c>
      <c r="L257" s="12">
        <v>705041.24880235305</v>
      </c>
      <c r="M257" s="9">
        <v>0</v>
      </c>
      <c r="N257" s="9">
        <v>705041.24880235305</v>
      </c>
    </row>
    <row r="258" spans="1:14" x14ac:dyDescent="0.3">
      <c r="A258" s="13" t="s">
        <v>22</v>
      </c>
      <c r="B258" s="13" t="s">
        <v>284</v>
      </c>
      <c r="C258" s="25">
        <v>2506</v>
      </c>
      <c r="D258" s="7">
        <v>5391212.6699999999</v>
      </c>
      <c r="E258" s="7">
        <v>562450</v>
      </c>
      <c r="F258" s="8">
        <v>24020.5866317361</v>
      </c>
      <c r="G258" s="22">
        <v>1.52541035200681E-3</v>
      </c>
      <c r="H258" s="5">
        <v>9.5852301004533693</v>
      </c>
      <c r="I258" s="2">
        <v>-2768.5533682638402</v>
      </c>
      <c r="J258" s="2">
        <v>0</v>
      </c>
      <c r="K258" s="26">
        <v>0</v>
      </c>
      <c r="L258" s="11">
        <v>331713.530014196</v>
      </c>
      <c r="M258" s="7">
        <v>0</v>
      </c>
      <c r="N258" s="7">
        <v>331713.530014196</v>
      </c>
    </row>
    <row r="259" spans="1:14" x14ac:dyDescent="0.3">
      <c r="A259" s="14" t="s">
        <v>26</v>
      </c>
      <c r="B259" s="14" t="s">
        <v>285</v>
      </c>
      <c r="C259" s="24">
        <v>1924</v>
      </c>
      <c r="D259" s="9">
        <v>1998348</v>
      </c>
      <c r="E259" s="9">
        <v>198850</v>
      </c>
      <c r="F259" s="10">
        <v>19335.2856525018</v>
      </c>
      <c r="G259" s="21">
        <v>1.2278736296293001E-3</v>
      </c>
      <c r="H259" s="4">
        <v>10.049524767412599</v>
      </c>
      <c r="I259" s="3">
        <v>-1232.27434749811</v>
      </c>
      <c r="J259" s="3">
        <v>0</v>
      </c>
      <c r="K259" s="27">
        <v>0</v>
      </c>
      <c r="L259" s="12">
        <v>267011.62448507</v>
      </c>
      <c r="M259" s="9">
        <v>0</v>
      </c>
      <c r="N259" s="9">
        <v>267011.62448507</v>
      </c>
    </row>
    <row r="260" spans="1:14" x14ac:dyDescent="0.3">
      <c r="A260" s="13" t="s">
        <v>32</v>
      </c>
      <c r="B260" s="13" t="s">
        <v>286</v>
      </c>
      <c r="C260" s="25">
        <v>479</v>
      </c>
      <c r="D260" s="7">
        <v>1147122</v>
      </c>
      <c r="E260" s="7">
        <v>121000</v>
      </c>
      <c r="F260" s="8">
        <v>4541.0862644628096</v>
      </c>
      <c r="G260" s="22">
        <v>2.8837846899273798E-4</v>
      </c>
      <c r="H260" s="5">
        <v>9.4803471074380106</v>
      </c>
      <c r="I260" s="2">
        <v>-579.42373553719005</v>
      </c>
      <c r="J260" s="2">
        <v>0</v>
      </c>
      <c r="K260" s="26">
        <v>0</v>
      </c>
      <c r="L260" s="11">
        <v>62710.364987246001</v>
      </c>
      <c r="M260" s="7">
        <v>0</v>
      </c>
      <c r="N260" s="7">
        <v>62710.364987246001</v>
      </c>
    </row>
    <row r="261" spans="1:14" x14ac:dyDescent="0.3">
      <c r="A261" s="14" t="s">
        <v>26</v>
      </c>
      <c r="B261" s="14" t="s">
        <v>287</v>
      </c>
      <c r="C261" s="24">
        <v>1325</v>
      </c>
      <c r="D261" s="9">
        <v>2785054</v>
      </c>
      <c r="E261" s="9">
        <v>169600</v>
      </c>
      <c r="F261" s="10">
        <v>21758.234375</v>
      </c>
      <c r="G261" s="21">
        <v>1.3817412732611699E-3</v>
      </c>
      <c r="H261" s="4">
        <v>16.421308962264099</v>
      </c>
      <c r="I261" s="3">
        <v>7593.984375</v>
      </c>
      <c r="J261" s="3">
        <v>7593.984375</v>
      </c>
      <c r="K261" s="27">
        <v>3.82381137457032E-3</v>
      </c>
      <c r="L261" s="12">
        <v>300471.45983819</v>
      </c>
      <c r="M261" s="9">
        <v>223175.36895136599</v>
      </c>
      <c r="N261" s="9">
        <v>523646.82878955599</v>
      </c>
    </row>
    <row r="262" spans="1:14" x14ac:dyDescent="0.3">
      <c r="A262" s="13" t="s">
        <v>20</v>
      </c>
      <c r="B262" s="13" t="s">
        <v>288</v>
      </c>
      <c r="C262" s="25">
        <v>548</v>
      </c>
      <c r="D262" s="7">
        <v>573160</v>
      </c>
      <c r="E262" s="7">
        <v>55450</v>
      </c>
      <c r="F262" s="8">
        <v>5664.4126239855696</v>
      </c>
      <c r="G262" s="22">
        <v>3.5971451435118899E-4</v>
      </c>
      <c r="H262" s="5">
        <v>10.336519386834899</v>
      </c>
      <c r="I262" s="2">
        <v>-193.70737601442701</v>
      </c>
      <c r="J262" s="2">
        <v>0</v>
      </c>
      <c r="K262" s="26">
        <v>0</v>
      </c>
      <c r="L262" s="11">
        <v>78222.998287507697</v>
      </c>
      <c r="M262" s="7">
        <v>0</v>
      </c>
      <c r="N262" s="7">
        <v>78222.998287507697</v>
      </c>
    </row>
    <row r="263" spans="1:14" x14ac:dyDescent="0.3">
      <c r="A263" s="14" t="s">
        <v>26</v>
      </c>
      <c r="B263" s="14" t="s">
        <v>289</v>
      </c>
      <c r="C263" s="24">
        <v>204</v>
      </c>
      <c r="D263" s="9">
        <v>561336.39</v>
      </c>
      <c r="E263" s="9">
        <v>31300</v>
      </c>
      <c r="F263" s="10">
        <v>3658.5502734824199</v>
      </c>
      <c r="G263" s="21">
        <v>2.3233364555443699E-4</v>
      </c>
      <c r="H263" s="4">
        <v>17.934069968051102</v>
      </c>
      <c r="I263" s="3">
        <v>1477.7902734824199</v>
      </c>
      <c r="J263" s="3">
        <v>1477.7902734824199</v>
      </c>
      <c r="K263" s="27">
        <v>7.4411415377339304E-4</v>
      </c>
      <c r="L263" s="12">
        <v>50522.938700749903</v>
      </c>
      <c r="M263" s="9">
        <v>43429.953662128901</v>
      </c>
      <c r="N263" s="9">
        <v>93952.892362878803</v>
      </c>
    </row>
    <row r="264" spans="1:14" x14ac:dyDescent="0.3">
      <c r="A264" s="13" t="s">
        <v>39</v>
      </c>
      <c r="B264" s="13" t="s">
        <v>290</v>
      </c>
      <c r="C264" s="25">
        <v>55</v>
      </c>
      <c r="D264" s="7">
        <v>322947.12</v>
      </c>
      <c r="E264" s="7">
        <v>38250</v>
      </c>
      <c r="F264" s="8">
        <v>464.36840784313699</v>
      </c>
      <c r="G264" s="22">
        <v>2.9489387054892401E-5</v>
      </c>
      <c r="H264" s="5">
        <v>8.4430619607843092</v>
      </c>
      <c r="I264" s="2">
        <v>-123.581592156862</v>
      </c>
      <c r="J264" s="2">
        <v>0</v>
      </c>
      <c r="K264" s="26">
        <v>0</v>
      </c>
      <c r="L264" s="11">
        <v>6412.7194790989797</v>
      </c>
      <c r="M264" s="7">
        <v>0</v>
      </c>
      <c r="N264" s="7">
        <v>6412.7194790989797</v>
      </c>
    </row>
    <row r="265" spans="1:14" x14ac:dyDescent="0.3">
      <c r="A265" s="14" t="s">
        <v>30</v>
      </c>
      <c r="B265" s="14" t="s">
        <v>291</v>
      </c>
      <c r="C265" s="24">
        <v>591</v>
      </c>
      <c r="D265" s="9">
        <v>871690</v>
      </c>
      <c r="E265" s="9">
        <v>71750</v>
      </c>
      <c r="F265" s="10">
        <v>7180.05282229965</v>
      </c>
      <c r="G265" s="21">
        <v>4.5596417235793299E-4</v>
      </c>
      <c r="H265" s="4">
        <v>12.148989547038299</v>
      </c>
      <c r="I265" s="3">
        <v>862.26282229965204</v>
      </c>
      <c r="J265" s="3">
        <v>862.26282229965204</v>
      </c>
      <c r="K265" s="27">
        <v>4.3417660940058402E-4</v>
      </c>
      <c r="L265" s="12">
        <v>99153.309779148505</v>
      </c>
      <c r="M265" s="9">
        <v>25340.560896238399</v>
      </c>
      <c r="N265" s="9">
        <v>124493.87067538701</v>
      </c>
    </row>
    <row r="266" spans="1:14" x14ac:dyDescent="0.3">
      <c r="A266" s="13" t="s">
        <v>30</v>
      </c>
      <c r="B266" s="13" t="s">
        <v>292</v>
      </c>
      <c r="C266" s="25">
        <v>86</v>
      </c>
      <c r="D266" s="7">
        <v>245974</v>
      </c>
      <c r="E266" s="7">
        <v>11500</v>
      </c>
      <c r="F266" s="8">
        <v>1839.4577391304299</v>
      </c>
      <c r="G266" s="22">
        <v>1.16813461734585E-4</v>
      </c>
      <c r="H266" s="5">
        <v>21.389043478260799</v>
      </c>
      <c r="I266" s="2">
        <v>920.11773913043396</v>
      </c>
      <c r="J266" s="2">
        <v>920.11773913043396</v>
      </c>
      <c r="K266" s="26">
        <v>4.6330839031136201E-4</v>
      </c>
      <c r="L266" s="11">
        <v>25402.086523262598</v>
      </c>
      <c r="M266" s="7">
        <v>27040.826760870401</v>
      </c>
      <c r="N266" s="7">
        <v>52442.913284132999</v>
      </c>
    </row>
    <row r="267" spans="1:14" x14ac:dyDescent="0.3">
      <c r="A267" s="14" t="s">
        <v>46</v>
      </c>
      <c r="B267" s="14" t="s">
        <v>293</v>
      </c>
      <c r="C267" s="24">
        <v>3165</v>
      </c>
      <c r="D267" s="9">
        <v>3781384</v>
      </c>
      <c r="E267" s="9">
        <v>295700</v>
      </c>
      <c r="F267" s="10">
        <v>40473.724585728698</v>
      </c>
      <c r="G267" s="21">
        <v>2.57025523205887E-3</v>
      </c>
      <c r="H267" s="4">
        <v>12.7879066621575</v>
      </c>
      <c r="I267" s="3">
        <v>6639.8745857287804</v>
      </c>
      <c r="J267" s="3">
        <v>6639.8745857287804</v>
      </c>
      <c r="K267" s="27">
        <v>3.3433869116474301E-3</v>
      </c>
      <c r="L267" s="12">
        <v>558923.98720255797</v>
      </c>
      <c r="M267" s="9">
        <v>195135.568798272</v>
      </c>
      <c r="N267" s="9">
        <v>754059.55600083095</v>
      </c>
    </row>
    <row r="268" spans="1:14" x14ac:dyDescent="0.3">
      <c r="A268" s="13" t="s">
        <v>20</v>
      </c>
      <c r="B268" s="13" t="s">
        <v>294</v>
      </c>
      <c r="C268" s="25">
        <v>134</v>
      </c>
      <c r="D268" s="7">
        <v>229290</v>
      </c>
      <c r="E268" s="7">
        <v>39500</v>
      </c>
      <c r="F268" s="8">
        <v>777.84455696202497</v>
      </c>
      <c r="G268" s="22">
        <v>4.9396468022740503E-5</v>
      </c>
      <c r="H268" s="5">
        <v>5.8048101265822698</v>
      </c>
      <c r="I268" s="2">
        <v>-654.61544303797405</v>
      </c>
      <c r="J268" s="2">
        <v>0</v>
      </c>
      <c r="K268" s="26">
        <v>0</v>
      </c>
      <c r="L268" s="11">
        <v>10741.684528690899</v>
      </c>
      <c r="M268" s="7">
        <v>0</v>
      </c>
      <c r="N268" s="7">
        <v>10741.684528690899</v>
      </c>
    </row>
    <row r="269" spans="1:14" x14ac:dyDescent="0.3">
      <c r="A269" s="14" t="s">
        <v>16</v>
      </c>
      <c r="B269" s="14" t="s">
        <v>295</v>
      </c>
      <c r="C269" s="24">
        <v>241</v>
      </c>
      <c r="D269" s="9">
        <v>385909</v>
      </c>
      <c r="E269" s="9">
        <v>37050</v>
      </c>
      <c r="F269" s="10">
        <v>2510.2312820512798</v>
      </c>
      <c r="G269" s="21">
        <v>1.5941046079671E-4</v>
      </c>
      <c r="H269" s="4">
        <v>10.415897435897399</v>
      </c>
      <c r="I269" s="3">
        <v>-66.0587179487176</v>
      </c>
      <c r="J269" s="3">
        <v>0</v>
      </c>
      <c r="K269" s="27">
        <v>0</v>
      </c>
      <c r="L269" s="12">
        <v>34665.1683610904</v>
      </c>
      <c r="M269" s="9">
        <v>0</v>
      </c>
      <c r="N269" s="9">
        <v>34665.1683610904</v>
      </c>
    </row>
    <row r="270" spans="1:14" x14ac:dyDescent="0.3">
      <c r="A270" s="13" t="s">
        <v>30</v>
      </c>
      <c r="B270" s="13" t="s">
        <v>296</v>
      </c>
      <c r="C270" s="25">
        <v>1200</v>
      </c>
      <c r="D270" s="7">
        <v>1672016.72</v>
      </c>
      <c r="E270" s="7">
        <v>97050</v>
      </c>
      <c r="F270" s="8">
        <v>20674.086182380201</v>
      </c>
      <c r="G270" s="22">
        <v>1.3128932096611401E-3</v>
      </c>
      <c r="H270" s="5">
        <v>17.228405151983502</v>
      </c>
      <c r="I270" s="2">
        <v>7846.0861823802097</v>
      </c>
      <c r="J270" s="2">
        <v>7846.0861823802097</v>
      </c>
      <c r="K270" s="26">
        <v>3.95075261002818E-3</v>
      </c>
      <c r="L270" s="11">
        <v>285499.85945448902</v>
      </c>
      <c r="M270" s="7">
        <v>230584.24828230101</v>
      </c>
      <c r="N270" s="7">
        <v>516084.10773679102</v>
      </c>
    </row>
    <row r="271" spans="1:14" x14ac:dyDescent="0.3">
      <c r="A271" s="14" t="s">
        <v>37</v>
      </c>
      <c r="B271" s="14" t="s">
        <v>297</v>
      </c>
      <c r="C271" s="24">
        <v>726</v>
      </c>
      <c r="D271" s="9">
        <v>1204237.23</v>
      </c>
      <c r="E271" s="9">
        <v>117100</v>
      </c>
      <c r="F271" s="10">
        <v>7466.0651492741199</v>
      </c>
      <c r="G271" s="21">
        <v>4.7412718273970197E-4</v>
      </c>
      <c r="H271" s="4">
        <v>10.283836293766001</v>
      </c>
      <c r="I271" s="3">
        <v>-294.87485072587498</v>
      </c>
      <c r="J271" s="3">
        <v>0</v>
      </c>
      <c r="K271" s="27">
        <v>0</v>
      </c>
      <c r="L271" s="12">
        <v>103103.01176032001</v>
      </c>
      <c r="M271" s="9">
        <v>0</v>
      </c>
      <c r="N271" s="9">
        <v>103103.01176032001</v>
      </c>
    </row>
    <row r="272" spans="1:14" x14ac:dyDescent="0.3">
      <c r="A272" s="13" t="s">
        <v>26</v>
      </c>
      <c r="B272" s="13" t="s">
        <v>298</v>
      </c>
      <c r="C272" s="25">
        <v>210</v>
      </c>
      <c r="D272" s="7">
        <v>290585.74</v>
      </c>
      <c r="E272" s="7">
        <v>19050</v>
      </c>
      <c r="F272" s="8">
        <v>3203.30737007874</v>
      </c>
      <c r="G272" s="22">
        <v>2.0342376719983699E-4</v>
      </c>
      <c r="H272" s="5">
        <v>15.2538446194225</v>
      </c>
      <c r="I272" s="2">
        <v>958.40737007873997</v>
      </c>
      <c r="J272" s="2">
        <v>958.40737007873997</v>
      </c>
      <c r="K272" s="26">
        <v>4.8258843081687398E-4</v>
      </c>
      <c r="L272" s="11">
        <v>44236.238345878701</v>
      </c>
      <c r="M272" s="7">
        <v>28166.099357168001</v>
      </c>
      <c r="N272" s="7">
        <v>72402.337703046695</v>
      </c>
    </row>
    <row r="273" spans="1:14" x14ac:dyDescent="0.3">
      <c r="A273" s="14" t="s">
        <v>35</v>
      </c>
      <c r="B273" s="14" t="s">
        <v>299</v>
      </c>
      <c r="C273" s="24">
        <v>2823</v>
      </c>
      <c r="D273" s="9">
        <v>3348537.6</v>
      </c>
      <c r="E273" s="9">
        <v>167550</v>
      </c>
      <c r="F273" s="10">
        <v>56418.511756490603</v>
      </c>
      <c r="G273" s="21">
        <v>3.5828176554382599E-3</v>
      </c>
      <c r="H273" s="4">
        <v>19.985303491494999</v>
      </c>
      <c r="I273" s="3">
        <v>26240.641756490601</v>
      </c>
      <c r="J273" s="3">
        <v>26240.641756490601</v>
      </c>
      <c r="K273" s="27">
        <v>1.3212993268042299E-2</v>
      </c>
      <c r="L273" s="12">
        <v>779114.34803040198</v>
      </c>
      <c r="M273" s="9">
        <v>771171.57691352395</v>
      </c>
      <c r="N273" s="9">
        <v>1550285.92494392</v>
      </c>
    </row>
    <row r="274" spans="1:14" x14ac:dyDescent="0.3">
      <c r="A274" s="13" t="s">
        <v>20</v>
      </c>
      <c r="B274" s="13" t="s">
        <v>300</v>
      </c>
      <c r="C274" s="25">
        <v>1371</v>
      </c>
      <c r="D274" s="7">
        <v>2717634.36</v>
      </c>
      <c r="E274" s="7">
        <v>305600</v>
      </c>
      <c r="F274" s="8">
        <v>12192.0049331151</v>
      </c>
      <c r="G274" s="22">
        <v>7.7424464363915401E-4</v>
      </c>
      <c r="H274" s="5">
        <v>8.8927825916230301</v>
      </c>
      <c r="I274" s="2">
        <v>-2463.9850668848098</v>
      </c>
      <c r="J274" s="2">
        <v>0</v>
      </c>
      <c r="K274" s="26">
        <v>0</v>
      </c>
      <c r="L274" s="11">
        <v>168366.12095771299</v>
      </c>
      <c r="M274" s="7">
        <v>0</v>
      </c>
      <c r="N274" s="7">
        <v>168366.12095771299</v>
      </c>
    </row>
    <row r="275" spans="1:14" x14ac:dyDescent="0.3">
      <c r="A275" s="14" t="s">
        <v>30</v>
      </c>
      <c r="B275" s="14" t="s">
        <v>301</v>
      </c>
      <c r="C275" s="24">
        <v>3134</v>
      </c>
      <c r="D275" s="9">
        <v>3774671</v>
      </c>
      <c r="E275" s="9">
        <v>292050</v>
      </c>
      <c r="F275" s="10">
        <v>40506.142489299702</v>
      </c>
      <c r="G275" s="21">
        <v>2.57231390807939E-3</v>
      </c>
      <c r="H275" s="4">
        <v>12.9247423386406</v>
      </c>
      <c r="I275" s="3">
        <v>7003.6824892997802</v>
      </c>
      <c r="J275" s="3">
        <v>7003.6824892997802</v>
      </c>
      <c r="K275" s="27">
        <v>3.52657570044888E-3</v>
      </c>
      <c r="L275" s="12">
        <v>559371.66391395801</v>
      </c>
      <c r="M275" s="9">
        <v>205827.31625224001</v>
      </c>
      <c r="N275" s="9">
        <v>765198.98016619904</v>
      </c>
    </row>
    <row r="276" spans="1:14" x14ac:dyDescent="0.3">
      <c r="A276" s="13" t="s">
        <v>30</v>
      </c>
      <c r="B276" s="13" t="s">
        <v>302</v>
      </c>
      <c r="C276" s="25">
        <v>4046</v>
      </c>
      <c r="D276" s="7">
        <v>5658880</v>
      </c>
      <c r="E276" s="7">
        <v>301550</v>
      </c>
      <c r="F276" s="8">
        <v>75927.138053390794</v>
      </c>
      <c r="G276" s="22">
        <v>4.8216991599976302E-3</v>
      </c>
      <c r="H276" s="5">
        <v>18.765975791742601</v>
      </c>
      <c r="I276" s="2">
        <v>32675.3980533908</v>
      </c>
      <c r="J276" s="2">
        <v>32675.3980533908</v>
      </c>
      <c r="K276" s="26">
        <v>1.6453096632183702E-2</v>
      </c>
      <c r="L276" s="11">
        <v>1048519.72908477</v>
      </c>
      <c r="M276" s="7">
        <v>960279.03878828301</v>
      </c>
      <c r="N276" s="7">
        <v>2008798.76787306</v>
      </c>
    </row>
    <row r="277" spans="1:14" x14ac:dyDescent="0.3">
      <c r="A277" s="14" t="s">
        <v>16</v>
      </c>
      <c r="B277" s="14" t="s">
        <v>303</v>
      </c>
      <c r="C277" s="24">
        <v>2359</v>
      </c>
      <c r="D277" s="9">
        <v>2112303.75</v>
      </c>
      <c r="E277" s="9">
        <v>161850</v>
      </c>
      <c r="F277" s="10">
        <v>30787.3002548656</v>
      </c>
      <c r="G277" s="21">
        <v>1.9551257110875702E-3</v>
      </c>
      <c r="H277" s="4">
        <v>13.050996292863701</v>
      </c>
      <c r="I277" s="3">
        <v>5569.5902548656104</v>
      </c>
      <c r="J277" s="3">
        <v>5569.5902548656104</v>
      </c>
      <c r="K277" s="27">
        <v>2.80446489175864E-3</v>
      </c>
      <c r="L277" s="12">
        <v>425158.81080337602</v>
      </c>
      <c r="M277" s="9">
        <v>163681.57987388101</v>
      </c>
      <c r="N277" s="9">
        <v>588840.39067725698</v>
      </c>
    </row>
    <row r="278" spans="1:14" x14ac:dyDescent="0.3">
      <c r="A278" s="13" t="s">
        <v>46</v>
      </c>
      <c r="B278" s="13" t="s">
        <v>304</v>
      </c>
      <c r="C278" s="25">
        <v>2825</v>
      </c>
      <c r="D278" s="7">
        <v>3366994.41</v>
      </c>
      <c r="E278" s="7">
        <v>393050</v>
      </c>
      <c r="F278" s="8">
        <v>24199.870775346601</v>
      </c>
      <c r="G278" s="22">
        <v>1.53679566464746E-3</v>
      </c>
      <c r="H278" s="5">
        <v>8.5663259381757992</v>
      </c>
      <c r="I278" s="2">
        <v>-5999.3792246533503</v>
      </c>
      <c r="J278" s="2">
        <v>0</v>
      </c>
      <c r="K278" s="26">
        <v>0</v>
      </c>
      <c r="L278" s="11">
        <v>334189.36364242301</v>
      </c>
      <c r="M278" s="7">
        <v>0</v>
      </c>
      <c r="N278" s="7">
        <v>334189.36364242301</v>
      </c>
    </row>
    <row r="279" spans="1:14" x14ac:dyDescent="0.3">
      <c r="A279" s="14" t="s">
        <v>28</v>
      </c>
      <c r="B279" s="14" t="s">
        <v>305</v>
      </c>
      <c r="C279" s="24">
        <v>68</v>
      </c>
      <c r="D279" s="9">
        <v>743710</v>
      </c>
      <c r="E279" s="9">
        <v>94200</v>
      </c>
      <c r="F279" s="10">
        <v>536.86072186836498</v>
      </c>
      <c r="G279" s="21">
        <v>3.4092960146188601E-5</v>
      </c>
      <c r="H279" s="4">
        <v>7.8950106157112501</v>
      </c>
      <c r="I279" s="3">
        <v>-190.05927813163399</v>
      </c>
      <c r="J279" s="3">
        <v>0</v>
      </c>
      <c r="K279" s="27">
        <v>0</v>
      </c>
      <c r="L279" s="12">
        <v>7413.805828607</v>
      </c>
      <c r="M279" s="9">
        <v>0</v>
      </c>
      <c r="N279" s="9">
        <v>7413.805828607</v>
      </c>
    </row>
    <row r="280" spans="1:14" x14ac:dyDescent="0.3">
      <c r="A280" s="13" t="s">
        <v>22</v>
      </c>
      <c r="B280" s="13" t="s">
        <v>306</v>
      </c>
      <c r="C280" s="25">
        <v>4223</v>
      </c>
      <c r="D280" s="7">
        <v>8586098</v>
      </c>
      <c r="E280" s="7">
        <v>741900</v>
      </c>
      <c r="F280" s="8">
        <v>48873.287308262501</v>
      </c>
      <c r="G280" s="22">
        <v>3.1036635174483298E-3</v>
      </c>
      <c r="H280" s="5">
        <v>11.573120366626201</v>
      </c>
      <c r="I280" s="2">
        <v>3729.4173082625598</v>
      </c>
      <c r="J280" s="2">
        <v>3729.4173082625598</v>
      </c>
      <c r="K280" s="26">
        <v>1.8778795978038601E-3</v>
      </c>
      <c r="L280" s="11">
        <v>674918.18184833403</v>
      </c>
      <c r="M280" s="7">
        <v>109601.764060136</v>
      </c>
      <c r="N280" s="7">
        <v>784519.94590847101</v>
      </c>
    </row>
    <row r="281" spans="1:14" x14ac:dyDescent="0.3">
      <c r="A281" s="14" t="s">
        <v>62</v>
      </c>
      <c r="B281" s="14" t="s">
        <v>307</v>
      </c>
      <c r="C281" s="24">
        <v>963</v>
      </c>
      <c r="D281" s="9">
        <v>1624321</v>
      </c>
      <c r="E281" s="9">
        <v>148100</v>
      </c>
      <c r="F281" s="10">
        <v>10561.9252059419</v>
      </c>
      <c r="G281" s="21">
        <v>6.7072758435379601E-4</v>
      </c>
      <c r="H281" s="4">
        <v>10.967731262660299</v>
      </c>
      <c r="I281" s="3">
        <v>267.45520594193198</v>
      </c>
      <c r="J281" s="3">
        <v>267.45520594193198</v>
      </c>
      <c r="K281" s="27">
        <v>1.3467215735070599E-4</v>
      </c>
      <c r="L281" s="12">
        <v>145855.45088978001</v>
      </c>
      <c r="M281" s="9">
        <v>7860.0917932563298</v>
      </c>
      <c r="N281" s="9">
        <v>153715.54268303601</v>
      </c>
    </row>
    <row r="282" spans="1:14" x14ac:dyDescent="0.3">
      <c r="A282" s="13" t="s">
        <v>16</v>
      </c>
      <c r="B282" s="13" t="s">
        <v>308</v>
      </c>
      <c r="C282" s="25">
        <v>636</v>
      </c>
      <c r="D282" s="7">
        <v>1455749.29</v>
      </c>
      <c r="E282" s="7">
        <v>111000</v>
      </c>
      <c r="F282" s="8">
        <v>8341.0499859459396</v>
      </c>
      <c r="G282" s="22">
        <v>5.2969247546843005E-4</v>
      </c>
      <c r="H282" s="5">
        <v>13.1148584684684</v>
      </c>
      <c r="I282" s="2">
        <v>1542.2099859459399</v>
      </c>
      <c r="J282" s="2">
        <v>1542.2099859459399</v>
      </c>
      <c r="K282" s="26">
        <v>7.7655151696780298E-4</v>
      </c>
      <c r="L282" s="11">
        <v>115186.159991922</v>
      </c>
      <c r="M282" s="7">
        <v>45323.148642107597</v>
      </c>
      <c r="N282" s="7">
        <v>160509.308634029</v>
      </c>
    </row>
    <row r="283" spans="1:14" x14ac:dyDescent="0.3">
      <c r="A283" s="14" t="s">
        <v>26</v>
      </c>
      <c r="B283" s="14" t="s">
        <v>309</v>
      </c>
      <c r="C283" s="24">
        <v>716</v>
      </c>
      <c r="D283" s="9">
        <v>899799.63</v>
      </c>
      <c r="E283" s="9">
        <v>69700</v>
      </c>
      <c r="F283" s="10">
        <v>9243.2788390243895</v>
      </c>
      <c r="G283" s="21">
        <v>5.8698788017543901E-4</v>
      </c>
      <c r="H283" s="4">
        <v>12.9096073170731</v>
      </c>
      <c r="I283" s="3">
        <v>1589.23883902439</v>
      </c>
      <c r="J283" s="3">
        <v>1589.23883902439</v>
      </c>
      <c r="K283" s="27">
        <v>8.0023203228810904E-4</v>
      </c>
      <c r="L283" s="12">
        <v>127645.535873271</v>
      </c>
      <c r="M283" s="9">
        <v>46705.253360638999</v>
      </c>
      <c r="N283" s="9">
        <v>174350.78923391001</v>
      </c>
    </row>
    <row r="284" spans="1:14" x14ac:dyDescent="0.3">
      <c r="A284" s="13" t="s">
        <v>62</v>
      </c>
      <c r="B284" s="13" t="s">
        <v>310</v>
      </c>
      <c r="C284" s="25">
        <v>1047</v>
      </c>
      <c r="D284" s="7">
        <v>1751172</v>
      </c>
      <c r="E284" s="7">
        <v>125250</v>
      </c>
      <c r="F284" s="8">
        <v>14638.539592814301</v>
      </c>
      <c r="G284" s="22">
        <v>9.2961009551858099E-4</v>
      </c>
      <c r="H284" s="5">
        <v>13.9814131736526</v>
      </c>
      <c r="I284" s="2">
        <v>3446.10959281437</v>
      </c>
      <c r="J284" s="2">
        <v>3446.10959281437</v>
      </c>
      <c r="K284" s="26">
        <v>1.7352252004099601E-3</v>
      </c>
      <c r="L284" s="11">
        <v>202151.66752711599</v>
      </c>
      <c r="M284" s="7">
        <v>101275.79171154001</v>
      </c>
      <c r="N284" s="7">
        <v>303427.45923865598</v>
      </c>
    </row>
    <row r="285" spans="1:14" x14ac:dyDescent="0.3">
      <c r="A285" s="14" t="s">
        <v>37</v>
      </c>
      <c r="B285" s="14" t="s">
        <v>311</v>
      </c>
      <c r="C285" s="24">
        <v>193</v>
      </c>
      <c r="D285" s="9">
        <v>519677.98</v>
      </c>
      <c r="E285" s="9">
        <v>52850</v>
      </c>
      <c r="F285" s="10">
        <v>1897.7833517502299</v>
      </c>
      <c r="G285" s="21">
        <v>1.2051738848048E-4</v>
      </c>
      <c r="H285" s="4">
        <v>9.8330743614001896</v>
      </c>
      <c r="I285" s="3">
        <v>-165.386648249763</v>
      </c>
      <c r="J285" s="3">
        <v>0</v>
      </c>
      <c r="K285" s="27">
        <v>0</v>
      </c>
      <c r="L285" s="12">
        <v>26207.537079028501</v>
      </c>
      <c r="M285" s="9">
        <v>0</v>
      </c>
      <c r="N285" s="9">
        <v>26207.537079028501</v>
      </c>
    </row>
    <row r="286" spans="1:14" x14ac:dyDescent="0.3">
      <c r="A286" s="13" t="s">
        <v>26</v>
      </c>
      <c r="B286" s="13" t="s">
        <v>312</v>
      </c>
      <c r="C286" s="25">
        <v>43</v>
      </c>
      <c r="D286" s="7">
        <v>178083</v>
      </c>
      <c r="E286" s="7">
        <v>13700</v>
      </c>
      <c r="F286" s="8">
        <v>558.946642335766</v>
      </c>
      <c r="G286" s="22">
        <v>3.54955108928078E-5</v>
      </c>
      <c r="H286" s="5">
        <v>12.998759124087499</v>
      </c>
      <c r="I286" s="2">
        <v>99.276642335766397</v>
      </c>
      <c r="J286" s="2">
        <v>99.276642335766397</v>
      </c>
      <c r="K286" s="26">
        <v>4.9988930111889102E-5</v>
      </c>
      <c r="L286" s="11">
        <v>7718.8024864394501</v>
      </c>
      <c r="M286" s="7">
        <v>2917.58583998107</v>
      </c>
      <c r="N286" s="7">
        <v>10636.3883264205</v>
      </c>
    </row>
    <row r="287" spans="1:14" x14ac:dyDescent="0.3">
      <c r="A287" s="14" t="s">
        <v>62</v>
      </c>
      <c r="B287" s="14" t="s">
        <v>313</v>
      </c>
      <c r="C287" s="24">
        <v>1029</v>
      </c>
      <c r="D287" s="9">
        <v>1170228</v>
      </c>
      <c r="E287" s="9">
        <v>108900</v>
      </c>
      <c r="F287" s="10">
        <v>11057.5262809917</v>
      </c>
      <c r="G287" s="21">
        <v>7.0220037983281401E-4</v>
      </c>
      <c r="H287" s="4">
        <v>10.7458953168044</v>
      </c>
      <c r="I287" s="3">
        <v>57.516280991735897</v>
      </c>
      <c r="J287" s="3">
        <v>57.516280991735897</v>
      </c>
      <c r="K287" s="27">
        <v>2.8961267052802201E-5</v>
      </c>
      <c r="L287" s="12">
        <v>152699.47949757401</v>
      </c>
      <c r="M287" s="9">
        <v>1690.31388493489</v>
      </c>
      <c r="N287" s="9">
        <v>154389.793382509</v>
      </c>
    </row>
    <row r="288" spans="1:14" x14ac:dyDescent="0.3">
      <c r="A288" s="13" t="s">
        <v>37</v>
      </c>
      <c r="B288" s="13" t="s">
        <v>314</v>
      </c>
      <c r="C288" s="25">
        <v>482</v>
      </c>
      <c r="D288" s="7">
        <v>2084338.38</v>
      </c>
      <c r="E288" s="7">
        <v>154000</v>
      </c>
      <c r="F288" s="8">
        <v>6523.7084361038897</v>
      </c>
      <c r="G288" s="22">
        <v>4.14283486680515E-4</v>
      </c>
      <c r="H288" s="5">
        <v>13.534664805194801</v>
      </c>
      <c r="I288" s="2">
        <v>1371.12843610389</v>
      </c>
      <c r="J288" s="2">
        <v>1371.12843610389</v>
      </c>
      <c r="K288" s="26">
        <v>6.9040654432093096E-4</v>
      </c>
      <c r="L288" s="11">
        <v>90089.488125336604</v>
      </c>
      <c r="M288" s="7">
        <v>40295.328446366002</v>
      </c>
      <c r="N288" s="7">
        <v>130384.816571702</v>
      </c>
    </row>
    <row r="289" spans="1:14" x14ac:dyDescent="0.3">
      <c r="A289" s="14" t="s">
        <v>30</v>
      </c>
      <c r="B289" s="14" t="s">
        <v>315</v>
      </c>
      <c r="C289" s="24">
        <v>187</v>
      </c>
      <c r="D289" s="9">
        <v>676202.4</v>
      </c>
      <c r="E289" s="9">
        <v>58600</v>
      </c>
      <c r="F289" s="10">
        <v>2157.8472491467501</v>
      </c>
      <c r="G289" s="21">
        <v>1.3703256220849299E-4</v>
      </c>
      <c r="H289" s="4">
        <v>11.539290102389</v>
      </c>
      <c r="I289" s="3">
        <v>158.817249146758</v>
      </c>
      <c r="J289" s="3">
        <v>158.817249146758</v>
      </c>
      <c r="K289" s="27">
        <v>7.9969509255849898E-5</v>
      </c>
      <c r="L289" s="12">
        <v>29798.902883586899</v>
      </c>
      <c r="M289" s="9">
        <v>4667.3915067370299</v>
      </c>
      <c r="N289" s="9">
        <v>34466.294390324001</v>
      </c>
    </row>
    <row r="290" spans="1:14" x14ac:dyDescent="0.3">
      <c r="A290" s="13" t="s">
        <v>32</v>
      </c>
      <c r="B290" s="13" t="s">
        <v>316</v>
      </c>
      <c r="C290" s="25">
        <v>2170</v>
      </c>
      <c r="D290" s="7">
        <v>20647763</v>
      </c>
      <c r="E290" s="7">
        <v>3287450</v>
      </c>
      <c r="F290" s="8">
        <v>13629.301041840899</v>
      </c>
      <c r="G290" s="22">
        <v>8.6551911568941999E-4</v>
      </c>
      <c r="H290" s="5">
        <v>6.2807838902492801</v>
      </c>
      <c r="I290" s="2">
        <v>-9567.9989581590598</v>
      </c>
      <c r="J290" s="2">
        <v>0</v>
      </c>
      <c r="K290" s="26">
        <v>0</v>
      </c>
      <c r="L290" s="11">
        <v>188214.535703387</v>
      </c>
      <c r="M290" s="7">
        <v>0</v>
      </c>
      <c r="N290" s="7">
        <v>188214.535703387</v>
      </c>
    </row>
    <row r="291" spans="1:14" x14ac:dyDescent="0.3">
      <c r="A291" s="14" t="s">
        <v>22</v>
      </c>
      <c r="B291" s="14" t="s">
        <v>317</v>
      </c>
      <c r="C291" s="24">
        <v>1778</v>
      </c>
      <c r="D291" s="9">
        <v>4750684</v>
      </c>
      <c r="E291" s="9">
        <v>497900</v>
      </c>
      <c r="F291" s="10">
        <v>16964.683976702101</v>
      </c>
      <c r="G291" s="21">
        <v>1.0773302481461901E-3</v>
      </c>
      <c r="H291" s="4">
        <v>9.5414420566378695</v>
      </c>
      <c r="I291" s="3">
        <v>-2042.13602329785</v>
      </c>
      <c r="J291" s="3">
        <v>0</v>
      </c>
      <c r="K291" s="27">
        <v>0</v>
      </c>
      <c r="L291" s="12">
        <v>234274.67837326499</v>
      </c>
      <c r="M291" s="9">
        <v>0</v>
      </c>
      <c r="N291" s="9">
        <v>234274.67837326499</v>
      </c>
    </row>
    <row r="292" spans="1:14" x14ac:dyDescent="0.3">
      <c r="A292" s="13" t="s">
        <v>53</v>
      </c>
      <c r="B292" s="13" t="s">
        <v>318</v>
      </c>
      <c r="C292" s="25">
        <v>4003</v>
      </c>
      <c r="D292" s="7">
        <v>12124734</v>
      </c>
      <c r="E292" s="7">
        <v>1605050</v>
      </c>
      <c r="F292" s="8">
        <v>30239.1266328151</v>
      </c>
      <c r="G292" s="22">
        <v>1.92031433322272E-3</v>
      </c>
      <c r="H292" s="5">
        <v>7.55411607115043</v>
      </c>
      <c r="I292" s="2">
        <v>-12552.9433671848</v>
      </c>
      <c r="J292" s="2">
        <v>0</v>
      </c>
      <c r="K292" s="26">
        <v>0</v>
      </c>
      <c r="L292" s="11">
        <v>417588.77889621299</v>
      </c>
      <c r="M292" s="7">
        <v>0</v>
      </c>
      <c r="N292" s="7">
        <v>417588.77889621299</v>
      </c>
    </row>
    <row r="293" spans="1:14" x14ac:dyDescent="0.3">
      <c r="A293" s="14" t="s">
        <v>26</v>
      </c>
      <c r="B293" s="14" t="s">
        <v>319</v>
      </c>
      <c r="C293" s="24">
        <v>26</v>
      </c>
      <c r="D293" s="9">
        <v>46762</v>
      </c>
      <c r="E293" s="9">
        <v>61250</v>
      </c>
      <c r="F293" s="10">
        <v>19.849991836734599</v>
      </c>
      <c r="G293" s="21">
        <v>1.2605596815441799E-6</v>
      </c>
      <c r="H293" s="4">
        <v>0.76346122448979503</v>
      </c>
      <c r="I293" s="3">
        <v>-258.090008163265</v>
      </c>
      <c r="J293" s="3">
        <v>0</v>
      </c>
      <c r="K293" s="27">
        <v>0</v>
      </c>
      <c r="L293" s="12">
        <v>274.11948608352202</v>
      </c>
      <c r="M293" s="9">
        <v>0</v>
      </c>
      <c r="N293" s="9">
        <v>274.11948608351997</v>
      </c>
    </row>
    <row r="294" spans="1:14" x14ac:dyDescent="0.3">
      <c r="A294" s="13" t="s">
        <v>26</v>
      </c>
      <c r="B294" s="13" t="s">
        <v>320</v>
      </c>
      <c r="C294" s="25">
        <v>326</v>
      </c>
      <c r="D294" s="7">
        <v>430750.98</v>
      </c>
      <c r="E294" s="7">
        <v>34650</v>
      </c>
      <c r="F294" s="8">
        <v>4052.6643428571401</v>
      </c>
      <c r="G294" s="22">
        <v>2.57361580571704E-4</v>
      </c>
      <c r="H294" s="5">
        <v>12.431485714285699</v>
      </c>
      <c r="I294" s="2">
        <v>567.72434285714201</v>
      </c>
      <c r="J294" s="2">
        <v>567.72434285714201</v>
      </c>
      <c r="K294" s="26">
        <v>2.8586716704136E-4</v>
      </c>
      <c r="L294" s="11">
        <v>55965.477269221803</v>
      </c>
      <c r="M294" s="7">
        <v>16684.533891974799</v>
      </c>
      <c r="N294" s="7">
        <v>72650.0111611967</v>
      </c>
    </row>
    <row r="295" spans="1:14" x14ac:dyDescent="0.3">
      <c r="A295" s="14" t="s">
        <v>53</v>
      </c>
      <c r="B295" s="14" t="s">
        <v>321</v>
      </c>
      <c r="C295" s="24">
        <v>5854</v>
      </c>
      <c r="D295" s="9">
        <v>8797421</v>
      </c>
      <c r="E295" s="9">
        <v>961900</v>
      </c>
      <c r="F295" s="10">
        <v>53539.975604532599</v>
      </c>
      <c r="G295" s="21">
        <v>3.4000182545684599E-3</v>
      </c>
      <c r="H295" s="4">
        <v>9.1458789894999395</v>
      </c>
      <c r="I295" s="3">
        <v>-9039.2843954672899</v>
      </c>
      <c r="J295" s="3">
        <v>0</v>
      </c>
      <c r="K295" s="27">
        <v>0</v>
      </c>
      <c r="L295" s="12">
        <v>739363.05457207002</v>
      </c>
      <c r="M295" s="9">
        <v>0</v>
      </c>
      <c r="N295" s="9">
        <v>739363.05457207002</v>
      </c>
    </row>
    <row r="296" spans="1:14" x14ac:dyDescent="0.3">
      <c r="A296" s="13" t="s">
        <v>26</v>
      </c>
      <c r="B296" s="13" t="s">
        <v>322</v>
      </c>
      <c r="C296" s="25">
        <v>567</v>
      </c>
      <c r="D296" s="7">
        <v>756384</v>
      </c>
      <c r="E296" s="7">
        <v>275000</v>
      </c>
      <c r="F296" s="8">
        <v>1559.5262836363599</v>
      </c>
      <c r="G296" s="22">
        <v>9.9036612792069602E-5</v>
      </c>
      <c r="H296" s="5">
        <v>2.7504872727272698</v>
      </c>
      <c r="I296" s="2">
        <v>-4501.7037163636296</v>
      </c>
      <c r="J296" s="2">
        <v>0</v>
      </c>
      <c r="K296" s="26">
        <v>0</v>
      </c>
      <c r="L296" s="11">
        <v>21536.358650435999</v>
      </c>
      <c r="M296" s="7">
        <v>0</v>
      </c>
      <c r="N296" s="7">
        <v>21536.358650435999</v>
      </c>
    </row>
    <row r="297" spans="1:14" x14ac:dyDescent="0.3">
      <c r="A297" s="14" t="s">
        <v>37</v>
      </c>
      <c r="B297" s="14" t="s">
        <v>323</v>
      </c>
      <c r="C297" s="24">
        <v>765</v>
      </c>
      <c r="D297" s="9">
        <v>1473118.26</v>
      </c>
      <c r="E297" s="9">
        <v>136450</v>
      </c>
      <c r="F297" s="10">
        <v>8258.96276218395</v>
      </c>
      <c r="G297" s="21">
        <v>5.2447958442568504E-4</v>
      </c>
      <c r="H297" s="4">
        <v>10.796029754488799</v>
      </c>
      <c r="I297" s="3">
        <v>81.112762183950807</v>
      </c>
      <c r="J297" s="3">
        <v>81.112762183950807</v>
      </c>
      <c r="K297" s="27">
        <v>4.0842841826601598E-5</v>
      </c>
      <c r="L297" s="12">
        <v>114052.57224152199</v>
      </c>
      <c r="M297" s="9">
        <v>2383.7777026065601</v>
      </c>
      <c r="N297" s="9">
        <v>116436.349944128</v>
      </c>
    </row>
    <row r="298" spans="1:14" x14ac:dyDescent="0.3">
      <c r="A298" s="13" t="s">
        <v>50</v>
      </c>
      <c r="B298" s="13" t="s">
        <v>324</v>
      </c>
      <c r="C298" s="25">
        <v>1521</v>
      </c>
      <c r="D298" s="7">
        <v>1827408.71</v>
      </c>
      <c r="E298" s="7">
        <v>156550</v>
      </c>
      <c r="F298" s="8">
        <v>17754.638440817602</v>
      </c>
      <c r="G298" s="22">
        <v>1.12749574725118E-3</v>
      </c>
      <c r="H298" s="5">
        <v>11.673003577131899</v>
      </c>
      <c r="I298" s="2">
        <v>1495.14844081763</v>
      </c>
      <c r="J298" s="2">
        <v>1495.14844081763</v>
      </c>
      <c r="K298" s="26">
        <v>7.5285454016614799E-4</v>
      </c>
      <c r="L298" s="11">
        <v>245183.595289391</v>
      </c>
      <c r="M298" s="7">
        <v>43940.083155166401</v>
      </c>
      <c r="N298" s="7">
        <v>289123.67844455701</v>
      </c>
    </row>
    <row r="299" spans="1:14" x14ac:dyDescent="0.3">
      <c r="A299" s="14" t="s">
        <v>26</v>
      </c>
      <c r="B299" s="14" t="s">
        <v>325</v>
      </c>
      <c r="C299" s="24">
        <v>588</v>
      </c>
      <c r="D299" s="9">
        <v>721529</v>
      </c>
      <c r="E299" s="9">
        <v>55750</v>
      </c>
      <c r="F299" s="10">
        <v>7610.0278385650199</v>
      </c>
      <c r="G299" s="21">
        <v>4.8326943142470898E-4</v>
      </c>
      <c r="H299" s="4">
        <v>12.9422242152466</v>
      </c>
      <c r="I299" s="3">
        <v>1324.3078385650199</v>
      </c>
      <c r="J299" s="3">
        <v>1324.3078385650199</v>
      </c>
      <c r="K299" s="27">
        <v>6.66830892253129E-4</v>
      </c>
      <c r="L299" s="12">
        <v>105091.071943327</v>
      </c>
      <c r="M299" s="9">
        <v>38919.344033669397</v>
      </c>
      <c r="N299" s="9">
        <v>144010.41597699601</v>
      </c>
    </row>
    <row r="300" spans="1:14" x14ac:dyDescent="0.3">
      <c r="A300" s="13" t="s">
        <v>50</v>
      </c>
      <c r="B300" s="13" t="s">
        <v>326</v>
      </c>
      <c r="C300" s="25">
        <v>766</v>
      </c>
      <c r="D300" s="7">
        <v>1215490.25</v>
      </c>
      <c r="E300" s="7">
        <v>139900</v>
      </c>
      <c r="F300" s="8">
        <v>6655.2218120085699</v>
      </c>
      <c r="G300" s="22">
        <v>4.2263515053069401E-4</v>
      </c>
      <c r="H300" s="5">
        <v>8.6882791279485296</v>
      </c>
      <c r="I300" s="2">
        <v>-1533.31818799142</v>
      </c>
      <c r="J300" s="2">
        <v>0</v>
      </c>
      <c r="K300" s="26">
        <v>0</v>
      </c>
      <c r="L300" s="11">
        <v>91905.628873031295</v>
      </c>
      <c r="M300" s="7">
        <v>0</v>
      </c>
      <c r="N300" s="7">
        <v>91905.628873031295</v>
      </c>
    </row>
    <row r="301" spans="1:14" x14ac:dyDescent="0.3">
      <c r="A301" s="14" t="s">
        <v>30</v>
      </c>
      <c r="B301" s="14" t="s">
        <v>327</v>
      </c>
      <c r="C301" s="24">
        <v>1664</v>
      </c>
      <c r="D301" s="9">
        <v>2147069</v>
      </c>
      <c r="E301" s="9">
        <v>198850</v>
      </c>
      <c r="F301" s="10">
        <v>17966.923892381099</v>
      </c>
      <c r="G301" s="21">
        <v>1.1409767845946999E-3</v>
      </c>
      <c r="H301" s="4">
        <v>10.7974302237867</v>
      </c>
      <c r="I301" s="3">
        <v>178.76389238119299</v>
      </c>
      <c r="J301" s="3">
        <v>178.76389238119299</v>
      </c>
      <c r="K301" s="27">
        <v>9.0013275152369795E-5</v>
      </c>
      <c r="L301" s="12">
        <v>248115.16218192299</v>
      </c>
      <c r="M301" s="9">
        <v>5253.59227347042</v>
      </c>
      <c r="N301" s="9">
        <v>253368.754455394</v>
      </c>
    </row>
    <row r="302" spans="1:14" x14ac:dyDescent="0.3">
      <c r="A302" s="13" t="s">
        <v>28</v>
      </c>
      <c r="B302" s="13" t="s">
        <v>328</v>
      </c>
      <c r="C302" s="25">
        <v>1914</v>
      </c>
      <c r="D302" s="7">
        <v>5363205</v>
      </c>
      <c r="E302" s="7">
        <v>453750</v>
      </c>
      <c r="F302" s="8">
        <v>22622.973818181799</v>
      </c>
      <c r="G302" s="22">
        <v>1.43665593952812E-3</v>
      </c>
      <c r="H302" s="5">
        <v>11.819735537190001</v>
      </c>
      <c r="I302" s="2">
        <v>2162.3138181818099</v>
      </c>
      <c r="J302" s="2">
        <v>2162.3138181818099</v>
      </c>
      <c r="K302" s="26">
        <v>1.08879341397831E-3</v>
      </c>
      <c r="L302" s="11">
        <v>312413.12377995899</v>
      </c>
      <c r="M302" s="7">
        <v>63547.034116904397</v>
      </c>
      <c r="N302" s="7">
        <v>375960.157896864</v>
      </c>
    </row>
    <row r="303" spans="1:14" x14ac:dyDescent="0.3">
      <c r="A303" s="14" t="s">
        <v>18</v>
      </c>
      <c r="B303" s="14" t="s">
        <v>329</v>
      </c>
      <c r="C303" s="24">
        <v>1701</v>
      </c>
      <c r="D303" s="9">
        <v>3647434</v>
      </c>
      <c r="E303" s="9">
        <v>472450</v>
      </c>
      <c r="F303" s="10">
        <v>13132.1520457191</v>
      </c>
      <c r="G303" s="21">
        <v>8.3394802057835905E-4</v>
      </c>
      <c r="H303" s="4">
        <v>7.7202539951317597</v>
      </c>
      <c r="I303" s="3">
        <v>-5051.5379542808696</v>
      </c>
      <c r="J303" s="3">
        <v>0</v>
      </c>
      <c r="K303" s="27">
        <v>0</v>
      </c>
      <c r="L303" s="12">
        <v>181349.13099971099</v>
      </c>
      <c r="M303" s="9">
        <v>0</v>
      </c>
      <c r="N303" s="9">
        <v>181349.13099971099</v>
      </c>
    </row>
    <row r="304" spans="1:14" x14ac:dyDescent="0.3">
      <c r="A304" s="13" t="s">
        <v>30</v>
      </c>
      <c r="B304" s="13" t="s">
        <v>330</v>
      </c>
      <c r="C304" s="25">
        <v>3169</v>
      </c>
      <c r="D304" s="7">
        <v>5884288</v>
      </c>
      <c r="E304" s="7">
        <v>510500</v>
      </c>
      <c r="F304" s="8">
        <v>36527.539024485799</v>
      </c>
      <c r="G304" s="22">
        <v>2.31965551114669E-3</v>
      </c>
      <c r="H304" s="5">
        <v>11.5265190989226</v>
      </c>
      <c r="I304" s="2">
        <v>2650.9290244857998</v>
      </c>
      <c r="J304" s="2">
        <v>2650.9290244857998</v>
      </c>
      <c r="K304" s="26">
        <v>1.33482662808447E-3</v>
      </c>
      <c r="L304" s="11">
        <v>504428.93415995297</v>
      </c>
      <c r="M304" s="7">
        <v>77906.673741806793</v>
      </c>
      <c r="N304" s="7">
        <v>582335.60790176003</v>
      </c>
    </row>
    <row r="305" spans="1:14" x14ac:dyDescent="0.3">
      <c r="A305" s="14" t="s">
        <v>35</v>
      </c>
      <c r="B305" s="14" t="s">
        <v>331</v>
      </c>
      <c r="C305" s="24">
        <v>433</v>
      </c>
      <c r="D305" s="9">
        <v>5396185.0499999998</v>
      </c>
      <c r="E305" s="9">
        <v>1278100</v>
      </c>
      <c r="F305" s="10">
        <v>1828.14187203661</v>
      </c>
      <c r="G305" s="21">
        <v>1.1609485560429E-4</v>
      </c>
      <c r="H305" s="4">
        <v>4.2220366559737101</v>
      </c>
      <c r="I305" s="3">
        <v>-2800.6281279633799</v>
      </c>
      <c r="J305" s="3">
        <v>0</v>
      </c>
      <c r="K305" s="27">
        <v>0</v>
      </c>
      <c r="L305" s="12">
        <v>25245.819472985801</v>
      </c>
      <c r="M305" s="9">
        <v>0</v>
      </c>
      <c r="N305" s="9">
        <v>25245.819472985801</v>
      </c>
    </row>
    <row r="306" spans="1:14" x14ac:dyDescent="0.3">
      <c r="A306" s="13" t="s">
        <v>28</v>
      </c>
      <c r="B306" s="13" t="s">
        <v>332</v>
      </c>
      <c r="C306" s="25">
        <v>1867</v>
      </c>
      <c r="D306" s="7">
        <v>4582238</v>
      </c>
      <c r="E306" s="7">
        <v>577650</v>
      </c>
      <c r="F306" s="8">
        <v>14810.07244179</v>
      </c>
      <c r="G306" s="22">
        <v>9.4050316767989696E-4</v>
      </c>
      <c r="H306" s="5">
        <v>7.9325508525924002</v>
      </c>
      <c r="I306" s="2">
        <v>-5148.1575582099804</v>
      </c>
      <c r="J306" s="2">
        <v>0</v>
      </c>
      <c r="K306" s="26">
        <v>0</v>
      </c>
      <c r="L306" s="11">
        <v>204520.45925229101</v>
      </c>
      <c r="M306" s="7">
        <v>0</v>
      </c>
      <c r="N306" s="7">
        <v>204520.45925229101</v>
      </c>
    </row>
    <row r="307" spans="1:14" x14ac:dyDescent="0.3">
      <c r="A307" s="14" t="s">
        <v>37</v>
      </c>
      <c r="B307" s="14" t="s">
        <v>333</v>
      </c>
      <c r="C307" s="24">
        <v>3364</v>
      </c>
      <c r="D307" s="9">
        <v>2801850.87</v>
      </c>
      <c r="E307" s="9">
        <v>383550</v>
      </c>
      <c r="F307" s="10">
        <v>24574.178924990199</v>
      </c>
      <c r="G307" s="21">
        <v>1.56056583875105E-3</v>
      </c>
      <c r="H307" s="4">
        <v>7.30504724286273</v>
      </c>
      <c r="I307" s="3">
        <v>-11386.9810750097</v>
      </c>
      <c r="J307" s="3">
        <v>0</v>
      </c>
      <c r="K307" s="27">
        <v>0</v>
      </c>
      <c r="L307" s="12">
        <v>339358.39134082699</v>
      </c>
      <c r="M307" s="9">
        <v>0</v>
      </c>
      <c r="N307" s="9">
        <v>339358.39134082699</v>
      </c>
    </row>
    <row r="308" spans="1:14" x14ac:dyDescent="0.3">
      <c r="A308" s="13" t="s">
        <v>18</v>
      </c>
      <c r="B308" s="13" t="s">
        <v>334</v>
      </c>
      <c r="C308" s="25">
        <v>5157</v>
      </c>
      <c r="D308" s="7">
        <v>8994794</v>
      </c>
      <c r="E308" s="7">
        <v>1180800</v>
      </c>
      <c r="F308" s="8">
        <v>39283.665868902397</v>
      </c>
      <c r="G308" s="22">
        <v>2.4946813955837701E-3</v>
      </c>
      <c r="H308" s="5">
        <v>7.6175423441734402</v>
      </c>
      <c r="I308" s="2">
        <v>-15844.664131097499</v>
      </c>
      <c r="J308" s="2">
        <v>0</v>
      </c>
      <c r="K308" s="26">
        <v>0</v>
      </c>
      <c r="L308" s="11">
        <v>542489.80997222103</v>
      </c>
      <c r="M308" s="7">
        <v>0</v>
      </c>
      <c r="N308" s="7">
        <v>542489.80997222103</v>
      </c>
    </row>
    <row r="309" spans="1:14" x14ac:dyDescent="0.3">
      <c r="A309" s="14" t="s">
        <v>39</v>
      </c>
      <c r="B309" s="14" t="s">
        <v>335</v>
      </c>
      <c r="C309" s="24">
        <v>433</v>
      </c>
      <c r="D309" s="9">
        <v>4933679</v>
      </c>
      <c r="E309" s="9">
        <v>491600</v>
      </c>
      <c r="F309" s="10">
        <v>4345.5716171684298</v>
      </c>
      <c r="G309" s="21">
        <v>2.7596244970377599E-4</v>
      </c>
      <c r="H309" s="4">
        <v>10.0359621643612</v>
      </c>
      <c r="I309" s="3">
        <v>-283.19838283156997</v>
      </c>
      <c r="J309" s="3">
        <v>0</v>
      </c>
      <c r="K309" s="27">
        <v>0</v>
      </c>
      <c r="L309" s="12">
        <v>60010.395381265902</v>
      </c>
      <c r="M309" s="9">
        <v>0</v>
      </c>
      <c r="N309" s="9">
        <v>60010.395381265902</v>
      </c>
    </row>
    <row r="310" spans="1:14" x14ac:dyDescent="0.3">
      <c r="A310" s="13" t="s">
        <v>53</v>
      </c>
      <c r="B310" s="13" t="s">
        <v>336</v>
      </c>
      <c r="C310" s="25">
        <v>4296</v>
      </c>
      <c r="D310" s="7">
        <v>11516273.99</v>
      </c>
      <c r="E310" s="7">
        <v>991850</v>
      </c>
      <c r="F310" s="8">
        <v>49880.438635922699</v>
      </c>
      <c r="G310" s="22">
        <v>3.16762194963835E-3</v>
      </c>
      <c r="H310" s="5">
        <v>11.6109028482129</v>
      </c>
      <c r="I310" s="2">
        <v>3956.1986359227699</v>
      </c>
      <c r="J310" s="2">
        <v>3956.1986359227699</v>
      </c>
      <c r="K310" s="26">
        <v>1.9920711706891102E-3</v>
      </c>
      <c r="L310" s="11">
        <v>688826.49005406594</v>
      </c>
      <c r="M310" s="7">
        <v>116266.51394274901</v>
      </c>
      <c r="N310" s="7">
        <v>805093.00399681495</v>
      </c>
    </row>
    <row r="311" spans="1:14" x14ac:dyDescent="0.3">
      <c r="A311" s="14" t="s">
        <v>20</v>
      </c>
      <c r="B311" s="14" t="s">
        <v>337</v>
      </c>
      <c r="C311" s="24">
        <v>187</v>
      </c>
      <c r="D311" s="9">
        <v>492720.62</v>
      </c>
      <c r="E311" s="9">
        <v>69950</v>
      </c>
      <c r="F311" s="10">
        <v>1317.2088054324499</v>
      </c>
      <c r="G311" s="21">
        <v>8.36484128537688E-5</v>
      </c>
      <c r="H311" s="4">
        <v>7.0438973552537503</v>
      </c>
      <c r="I311" s="3">
        <v>-681.82119456754799</v>
      </c>
      <c r="J311" s="3">
        <v>0</v>
      </c>
      <c r="K311" s="27">
        <v>0</v>
      </c>
      <c r="L311" s="12">
        <v>18190.062937034902</v>
      </c>
      <c r="M311" s="9">
        <v>0</v>
      </c>
      <c r="N311" s="9">
        <v>18190.062937034902</v>
      </c>
    </row>
    <row r="312" spans="1:14" x14ac:dyDescent="0.3">
      <c r="A312" s="13" t="s">
        <v>62</v>
      </c>
      <c r="B312" s="13" t="s">
        <v>338</v>
      </c>
      <c r="C312" s="25">
        <v>1603</v>
      </c>
      <c r="D312" s="7">
        <v>4903070.41</v>
      </c>
      <c r="E312" s="7">
        <v>661650</v>
      </c>
      <c r="F312" s="8">
        <v>11878.820928330601</v>
      </c>
      <c r="G312" s="22">
        <v>7.54356115090479E-4</v>
      </c>
      <c r="H312" s="5">
        <v>7.4103686390085297</v>
      </c>
      <c r="I312" s="2">
        <v>-5257.2490716693101</v>
      </c>
      <c r="J312" s="2">
        <v>0</v>
      </c>
      <c r="K312" s="26">
        <v>0</v>
      </c>
      <c r="L312" s="11">
        <v>164041.190290375</v>
      </c>
      <c r="M312" s="7">
        <v>0</v>
      </c>
      <c r="N312" s="7">
        <v>164041.190290375</v>
      </c>
    </row>
    <row r="313" spans="1:14" x14ac:dyDescent="0.3">
      <c r="A313" s="14" t="s">
        <v>35</v>
      </c>
      <c r="B313" s="14" t="s">
        <v>339</v>
      </c>
      <c r="C313" s="24">
        <v>5281</v>
      </c>
      <c r="D313" s="9">
        <v>8026538.0300000003</v>
      </c>
      <c r="E313" s="9">
        <v>828150</v>
      </c>
      <c r="F313" s="10">
        <v>51184.142168000901</v>
      </c>
      <c r="G313" s="21">
        <v>3.25041271966694E-3</v>
      </c>
      <c r="H313" s="4">
        <v>9.6921306888848608</v>
      </c>
      <c r="I313" s="3">
        <v>-5269.7478319990196</v>
      </c>
      <c r="J313" s="3">
        <v>0</v>
      </c>
      <c r="K313" s="27">
        <v>0</v>
      </c>
      <c r="L313" s="12">
        <v>706830.05122214602</v>
      </c>
      <c r="M313" s="9">
        <v>0</v>
      </c>
      <c r="N313" s="9">
        <v>706830.05122214602</v>
      </c>
    </row>
    <row r="314" spans="1:14" x14ac:dyDescent="0.3">
      <c r="A314" s="13" t="s">
        <v>26</v>
      </c>
      <c r="B314" s="13" t="s">
        <v>340</v>
      </c>
      <c r="C314" s="25">
        <v>653</v>
      </c>
      <c r="D314" s="7">
        <v>890732.2</v>
      </c>
      <c r="E314" s="7">
        <v>61100</v>
      </c>
      <c r="F314" s="8">
        <v>9519.6092733224195</v>
      </c>
      <c r="G314" s="22">
        <v>6.0453604881574401E-4</v>
      </c>
      <c r="H314" s="5">
        <v>14.5782684124386</v>
      </c>
      <c r="I314" s="2">
        <v>2539.0392733224198</v>
      </c>
      <c r="J314" s="2">
        <v>2539.0392733224198</v>
      </c>
      <c r="K314" s="26">
        <v>1.27848659865211E-3</v>
      </c>
      <c r="L314" s="11">
        <v>131461.53525815901</v>
      </c>
      <c r="M314" s="7">
        <v>74618.408285273807</v>
      </c>
      <c r="N314" s="7">
        <v>206079.94354343301</v>
      </c>
    </row>
    <row r="315" spans="1:14" x14ac:dyDescent="0.3">
      <c r="A315" s="14" t="s">
        <v>22</v>
      </c>
      <c r="B315" s="14" t="s">
        <v>341</v>
      </c>
      <c r="C315" s="24">
        <v>6378</v>
      </c>
      <c r="D315" s="9">
        <v>9594715.6799999997</v>
      </c>
      <c r="E315" s="9">
        <v>1005100</v>
      </c>
      <c r="F315" s="10">
        <v>60884.585222405702</v>
      </c>
      <c r="G315" s="21">
        <v>3.86643248975413E-3</v>
      </c>
      <c r="H315" s="4">
        <v>9.5460309222962891</v>
      </c>
      <c r="I315" s="3">
        <v>-7296.2347775942599</v>
      </c>
      <c r="J315" s="3">
        <v>0</v>
      </c>
      <c r="K315" s="27">
        <v>0</v>
      </c>
      <c r="L315" s="12">
        <v>840788.81990712695</v>
      </c>
      <c r="M315" s="9">
        <v>0</v>
      </c>
      <c r="N315" s="9">
        <v>840788.81990712695</v>
      </c>
    </row>
    <row r="316" spans="1:14" x14ac:dyDescent="0.3">
      <c r="A316" s="13" t="s">
        <v>18</v>
      </c>
      <c r="B316" s="13" t="s">
        <v>342</v>
      </c>
      <c r="C316" s="25">
        <v>1602</v>
      </c>
      <c r="D316" s="7">
        <v>13169655</v>
      </c>
      <c r="E316" s="7">
        <v>2499800</v>
      </c>
      <c r="F316" s="8">
        <v>8439.7901072085697</v>
      </c>
      <c r="G316" s="22">
        <v>5.3596289697984399E-4</v>
      </c>
      <c r="H316" s="5">
        <v>5.2682834626770099</v>
      </c>
      <c r="I316" s="2">
        <v>-8685.5898927914204</v>
      </c>
      <c r="J316" s="2">
        <v>0</v>
      </c>
      <c r="K316" s="26">
        <v>0</v>
      </c>
      <c r="L316" s="11">
        <v>116549.71678927301</v>
      </c>
      <c r="M316" s="7">
        <v>0</v>
      </c>
      <c r="N316" s="7">
        <v>116549.71678927301</v>
      </c>
    </row>
    <row r="317" spans="1:14" x14ac:dyDescent="0.3">
      <c r="A317" s="14" t="s">
        <v>18</v>
      </c>
      <c r="B317" s="14" t="s">
        <v>343</v>
      </c>
      <c r="C317" s="24">
        <v>9243</v>
      </c>
      <c r="D317" s="9">
        <v>33621064</v>
      </c>
      <c r="E317" s="9">
        <v>3241950</v>
      </c>
      <c r="F317" s="10">
        <v>95855.733293850906</v>
      </c>
      <c r="G317" s="21">
        <v>6.0872504950590196E-3</v>
      </c>
      <c r="H317" s="4">
        <v>10.3706300220546</v>
      </c>
      <c r="I317" s="3">
        <v>-2951.9367061490798</v>
      </c>
      <c r="J317" s="3">
        <v>0</v>
      </c>
      <c r="K317" s="27">
        <v>0</v>
      </c>
      <c r="L317" s="12">
        <v>1323724.6929262099</v>
      </c>
      <c r="M317" s="9">
        <v>0</v>
      </c>
      <c r="N317" s="9">
        <v>1323724.6929262099</v>
      </c>
    </row>
    <row r="318" spans="1:14" x14ac:dyDescent="0.3">
      <c r="A318" s="13" t="s">
        <v>30</v>
      </c>
      <c r="B318" s="13" t="s">
        <v>344</v>
      </c>
      <c r="C318" s="25">
        <v>7494</v>
      </c>
      <c r="D318" s="7">
        <v>10692651</v>
      </c>
      <c r="E318" s="7">
        <v>897250</v>
      </c>
      <c r="F318" s="8">
        <v>89307.023230983497</v>
      </c>
      <c r="G318" s="22">
        <v>5.6713792977673202E-3</v>
      </c>
      <c r="H318" s="5">
        <v>11.917136806909999</v>
      </c>
      <c r="I318" s="2">
        <v>9196.1632309835604</v>
      </c>
      <c r="J318" s="2">
        <v>9196.1632309835604</v>
      </c>
      <c r="K318" s="26">
        <v>4.6305591147651403E-3</v>
      </c>
      <c r="L318" s="11">
        <v>1233289.9435465699</v>
      </c>
      <c r="M318" s="7">
        <v>270260.90924920299</v>
      </c>
      <c r="N318" s="7">
        <v>1503550.8527957699</v>
      </c>
    </row>
    <row r="319" spans="1:14" x14ac:dyDescent="0.3">
      <c r="A319" s="14" t="s">
        <v>26</v>
      </c>
      <c r="B319" s="14" t="s">
        <v>345</v>
      </c>
      <c r="C319" s="24">
        <v>158</v>
      </c>
      <c r="D319" s="9">
        <v>689232.15</v>
      </c>
      <c r="E319" s="9">
        <v>56150</v>
      </c>
      <c r="F319" s="10">
        <v>1939.4243935886</v>
      </c>
      <c r="G319" s="21">
        <v>1.23161773368428E-4</v>
      </c>
      <c r="H319" s="4">
        <v>12.274837934104999</v>
      </c>
      <c r="I319" s="3">
        <v>250.40439358860201</v>
      </c>
      <c r="J319" s="3">
        <v>250.40439358860201</v>
      </c>
      <c r="K319" s="27">
        <v>1.2608653391474401E-4</v>
      </c>
      <c r="L319" s="12">
        <v>26782.581194038801</v>
      </c>
      <c r="M319" s="9">
        <v>7358.9949842607302</v>
      </c>
      <c r="N319" s="9">
        <v>34141.576178299503</v>
      </c>
    </row>
    <row r="320" spans="1:14" x14ac:dyDescent="0.3">
      <c r="A320" s="13" t="s">
        <v>32</v>
      </c>
      <c r="B320" s="13" t="s">
        <v>346</v>
      </c>
      <c r="C320" s="25">
        <v>2258</v>
      </c>
      <c r="D320" s="7">
        <v>4003774.14</v>
      </c>
      <c r="E320" s="7">
        <v>458500</v>
      </c>
      <c r="F320" s="8">
        <v>19717.605252170099</v>
      </c>
      <c r="G320" s="22">
        <v>1.25215256519612E-3</v>
      </c>
      <c r="H320" s="5">
        <v>8.73233182115594</v>
      </c>
      <c r="I320" s="2">
        <v>-4420.4147478298701</v>
      </c>
      <c r="J320" s="2">
        <v>0</v>
      </c>
      <c r="K320" s="26">
        <v>0</v>
      </c>
      <c r="L320" s="11">
        <v>272291.2867158</v>
      </c>
      <c r="M320" s="7">
        <v>0</v>
      </c>
      <c r="N320" s="7">
        <v>272291.2867158</v>
      </c>
    </row>
    <row r="321" spans="1:14" x14ac:dyDescent="0.3">
      <c r="A321" s="14" t="s">
        <v>30</v>
      </c>
      <c r="B321" s="14" t="s">
        <v>347</v>
      </c>
      <c r="C321" s="24">
        <v>11999</v>
      </c>
      <c r="D321" s="9">
        <v>13281355</v>
      </c>
      <c r="E321" s="9">
        <v>736200</v>
      </c>
      <c r="F321" s="10">
        <v>216466.96365797301</v>
      </c>
      <c r="G321" s="21">
        <v>1.37465813093461E-2</v>
      </c>
      <c r="H321" s="4">
        <v>18.040417006248301</v>
      </c>
      <c r="I321" s="3">
        <v>88197.653657973293</v>
      </c>
      <c r="J321" s="3">
        <v>88197.653657973293</v>
      </c>
      <c r="K321" s="27">
        <v>4.44103088199694E-2</v>
      </c>
      <c r="L321" s="12">
        <v>2989311.6994724702</v>
      </c>
      <c r="M321" s="9">
        <v>2591991.6243918999</v>
      </c>
      <c r="N321" s="9">
        <v>5581303.3238643799</v>
      </c>
    </row>
    <row r="322" spans="1:14" x14ac:dyDescent="0.3">
      <c r="A322" s="13" t="s">
        <v>30</v>
      </c>
      <c r="B322" s="13" t="s">
        <v>348</v>
      </c>
      <c r="C322" s="25">
        <v>3898</v>
      </c>
      <c r="D322" s="7">
        <v>5798472</v>
      </c>
      <c r="E322" s="7">
        <v>578650</v>
      </c>
      <c r="F322" s="8">
        <v>39060.647811284798</v>
      </c>
      <c r="G322" s="22">
        <v>2.4805187916894498E-3</v>
      </c>
      <c r="H322" s="5">
        <v>10.0206895359889</v>
      </c>
      <c r="I322" s="2">
        <v>-2608.97218871511</v>
      </c>
      <c r="J322" s="2">
        <v>0</v>
      </c>
      <c r="K322" s="26">
        <v>0</v>
      </c>
      <c r="L322" s="11">
        <v>539410.03060282394</v>
      </c>
      <c r="M322" s="7">
        <v>0</v>
      </c>
      <c r="N322" s="7">
        <v>539410.03060282394</v>
      </c>
    </row>
    <row r="323" spans="1:14" x14ac:dyDescent="0.3">
      <c r="A323" s="14" t="s">
        <v>32</v>
      </c>
      <c r="B323" s="14" t="s">
        <v>349</v>
      </c>
      <c r="C323" s="24">
        <v>68</v>
      </c>
      <c r="D323" s="9">
        <v>161577.4</v>
      </c>
      <c r="E323" s="9">
        <v>84600</v>
      </c>
      <c r="F323" s="10">
        <v>129.87308747044901</v>
      </c>
      <c r="G323" s="21">
        <v>8.2474984941777E-6</v>
      </c>
      <c r="H323" s="4">
        <v>1.90989834515366</v>
      </c>
      <c r="I323" s="3">
        <v>-597.04691252955001</v>
      </c>
      <c r="J323" s="3">
        <v>0</v>
      </c>
      <c r="K323" s="27">
        <v>0</v>
      </c>
      <c r="L323" s="12">
        <v>1793.48909996006</v>
      </c>
      <c r="M323" s="9">
        <v>0</v>
      </c>
      <c r="N323" s="9">
        <v>1793.48909996006</v>
      </c>
    </row>
    <row r="324" spans="1:14" x14ac:dyDescent="0.3">
      <c r="A324" s="13" t="s">
        <v>32</v>
      </c>
      <c r="B324" s="13" t="s">
        <v>350</v>
      </c>
      <c r="C324" s="25">
        <v>696</v>
      </c>
      <c r="D324" s="7">
        <v>1997576</v>
      </c>
      <c r="E324" s="7">
        <v>292550</v>
      </c>
      <c r="F324" s="8">
        <v>4752.3941069902503</v>
      </c>
      <c r="G324" s="22">
        <v>3.0179742396637402E-4</v>
      </c>
      <c r="H324" s="5">
        <v>6.8281524525722102</v>
      </c>
      <c r="I324" s="2">
        <v>-2687.8458930097399</v>
      </c>
      <c r="J324" s="2">
        <v>0</v>
      </c>
      <c r="K324" s="26">
        <v>0</v>
      </c>
      <c r="L324" s="11">
        <v>65628.431537371594</v>
      </c>
      <c r="M324" s="7">
        <v>0</v>
      </c>
      <c r="N324" s="7">
        <v>65628.431537371594</v>
      </c>
    </row>
    <row r="325" spans="1:14" x14ac:dyDescent="0.3">
      <c r="A325" s="14" t="s">
        <v>35</v>
      </c>
      <c r="B325" s="14" t="s">
        <v>351</v>
      </c>
      <c r="C325" s="24">
        <v>1910</v>
      </c>
      <c r="D325" s="9">
        <v>4870890</v>
      </c>
      <c r="E325" s="9">
        <v>517750</v>
      </c>
      <c r="F325" s="10">
        <v>17968.903718010599</v>
      </c>
      <c r="G325" s="21">
        <v>1.1411025120199501E-3</v>
      </c>
      <c r="H325" s="4">
        <v>9.4078029937228393</v>
      </c>
      <c r="I325" s="3">
        <v>-2448.9962819893699</v>
      </c>
      <c r="J325" s="3">
        <v>0</v>
      </c>
      <c r="K325" s="27">
        <v>0</v>
      </c>
      <c r="L325" s="12">
        <v>248142.50268606699</v>
      </c>
      <c r="M325" s="9">
        <v>0</v>
      </c>
      <c r="N325" s="9">
        <v>248142.50268606699</v>
      </c>
    </row>
    <row r="326" spans="1:14" x14ac:dyDescent="0.3">
      <c r="A326" s="13" t="s">
        <v>39</v>
      </c>
      <c r="B326" s="13" t="s">
        <v>352</v>
      </c>
      <c r="C326" s="25">
        <v>1494</v>
      </c>
      <c r="D326" s="7">
        <v>5672302</v>
      </c>
      <c r="E326" s="7">
        <v>627650</v>
      </c>
      <c r="F326" s="8">
        <v>13501.8229714012</v>
      </c>
      <c r="G326" s="22">
        <v>8.5742371105656102E-4</v>
      </c>
      <c r="H326" s="5">
        <v>9.0373647733609399</v>
      </c>
      <c r="I326" s="2">
        <v>-2469.0370285987401</v>
      </c>
      <c r="J326" s="2">
        <v>0</v>
      </c>
      <c r="K326" s="26">
        <v>0</v>
      </c>
      <c r="L326" s="11">
        <v>186454.12071464301</v>
      </c>
      <c r="M326" s="7">
        <v>0</v>
      </c>
      <c r="N326" s="7">
        <v>186454.12071464301</v>
      </c>
    </row>
    <row r="327" spans="1:14" x14ac:dyDescent="0.3">
      <c r="A327" s="14" t="s">
        <v>35</v>
      </c>
      <c r="B327" s="14" t="s">
        <v>353</v>
      </c>
      <c r="C327" s="24">
        <v>4383</v>
      </c>
      <c r="D327" s="9">
        <v>6387432</v>
      </c>
      <c r="E327" s="9">
        <v>759850</v>
      </c>
      <c r="F327" s="10">
        <v>36844.264599592003</v>
      </c>
      <c r="G327" s="21">
        <v>2.3397689446118799E-3</v>
      </c>
      <c r="H327" s="4">
        <v>8.4061749029413697</v>
      </c>
      <c r="I327" s="3">
        <v>-10010.005400407899</v>
      </c>
      <c r="J327" s="3">
        <v>0</v>
      </c>
      <c r="K327" s="27">
        <v>0</v>
      </c>
      <c r="L327" s="12">
        <v>508802.772325314</v>
      </c>
      <c r="M327" s="9">
        <v>0</v>
      </c>
      <c r="N327" s="9">
        <v>508802.772325314</v>
      </c>
    </row>
    <row r="328" spans="1:14" x14ac:dyDescent="0.3">
      <c r="A328" s="13" t="s">
        <v>62</v>
      </c>
      <c r="B328" s="13" t="s">
        <v>354</v>
      </c>
      <c r="C328" s="25">
        <v>1648</v>
      </c>
      <c r="D328" s="7">
        <v>2880620.6</v>
      </c>
      <c r="E328" s="7">
        <v>348100</v>
      </c>
      <c r="F328" s="8">
        <v>13637.640760700901</v>
      </c>
      <c r="G328" s="22">
        <v>8.6604872363267701E-4</v>
      </c>
      <c r="H328" s="5">
        <v>8.2752674518816391</v>
      </c>
      <c r="I328" s="2">
        <v>-3979.4792392990498</v>
      </c>
      <c r="J328" s="2">
        <v>0</v>
      </c>
      <c r="K328" s="26">
        <v>0</v>
      </c>
      <c r="L328" s="11">
        <v>188329.70348112701</v>
      </c>
      <c r="M328" s="7">
        <v>0</v>
      </c>
      <c r="N328" s="7">
        <v>188329.70348112701</v>
      </c>
    </row>
    <row r="329" spans="1:14" x14ac:dyDescent="0.3">
      <c r="A329" s="14" t="s">
        <v>37</v>
      </c>
      <c r="B329" s="14" t="s">
        <v>355</v>
      </c>
      <c r="C329" s="24">
        <v>1987</v>
      </c>
      <c r="D329" s="9">
        <v>2203715.25</v>
      </c>
      <c r="E329" s="9">
        <v>241750</v>
      </c>
      <c r="F329" s="10">
        <v>18112.852954498401</v>
      </c>
      <c r="G329" s="21">
        <v>1.1502439063942201E-3</v>
      </c>
      <c r="H329" s="4">
        <v>9.1156783867631805</v>
      </c>
      <c r="I329" s="3">
        <v>-3128.1770455015399</v>
      </c>
      <c r="J329" s="3">
        <v>0</v>
      </c>
      <c r="K329" s="27">
        <v>0</v>
      </c>
      <c r="L329" s="12">
        <v>250130.37709189599</v>
      </c>
      <c r="M329" s="9">
        <v>0</v>
      </c>
      <c r="N329" s="9">
        <v>250130.37709189599</v>
      </c>
    </row>
    <row r="330" spans="1:14" x14ac:dyDescent="0.3">
      <c r="A330" s="13" t="s">
        <v>35</v>
      </c>
      <c r="B330" s="13" t="s">
        <v>356</v>
      </c>
      <c r="C330" s="25">
        <v>5322</v>
      </c>
      <c r="D330" s="7">
        <v>6815783.6600000001</v>
      </c>
      <c r="E330" s="7">
        <v>603950</v>
      </c>
      <c r="F330" s="8">
        <v>60060.602100372504</v>
      </c>
      <c r="G330" s="22">
        <v>3.8141060248139398E-3</v>
      </c>
      <c r="H330" s="5">
        <v>11.2853442503518</v>
      </c>
      <c r="I330" s="2">
        <v>3168.4221003725402</v>
      </c>
      <c r="J330" s="2">
        <v>3168.4221003725402</v>
      </c>
      <c r="K330" s="26">
        <v>1.5954007630999999E-3</v>
      </c>
      <c r="L330" s="11">
        <v>829409.98248437105</v>
      </c>
      <c r="M330" s="7">
        <v>93114.988960496194</v>
      </c>
      <c r="N330" s="7">
        <v>922524.97144486802</v>
      </c>
    </row>
    <row r="331" spans="1:14" x14ac:dyDescent="0.3">
      <c r="A331" s="14" t="s">
        <v>16</v>
      </c>
      <c r="B331" s="14" t="s">
        <v>357</v>
      </c>
      <c r="C331" s="24">
        <v>789</v>
      </c>
      <c r="D331" s="9">
        <v>1363285.12</v>
      </c>
      <c r="E331" s="9">
        <v>118250</v>
      </c>
      <c r="F331" s="10">
        <v>9096.2533588160604</v>
      </c>
      <c r="G331" s="21">
        <v>5.7765113112109899E-4</v>
      </c>
      <c r="H331" s="4">
        <v>11.528838224101399</v>
      </c>
      <c r="I331" s="3">
        <v>661.84335881606796</v>
      </c>
      <c r="J331" s="3">
        <v>661.84335881606796</v>
      </c>
      <c r="K331" s="27">
        <v>3.3325906910688198E-4</v>
      </c>
      <c r="L331" s="12">
        <v>125615.17992111899</v>
      </c>
      <c r="M331" s="9">
        <v>19450.545128595601</v>
      </c>
      <c r="N331" s="9">
        <v>145065.725049714</v>
      </c>
    </row>
    <row r="332" spans="1:14" x14ac:dyDescent="0.3">
      <c r="A332" s="13" t="s">
        <v>18</v>
      </c>
      <c r="B332" s="13" t="s">
        <v>358</v>
      </c>
      <c r="C332" s="25">
        <v>1866</v>
      </c>
      <c r="D332" s="7">
        <v>3422098</v>
      </c>
      <c r="E332" s="7">
        <v>352300</v>
      </c>
      <c r="F332" s="8">
        <v>18125.560227079099</v>
      </c>
      <c r="G332" s="22">
        <v>1.1510508727451099E-3</v>
      </c>
      <c r="H332" s="5">
        <v>9.7135906897530493</v>
      </c>
      <c r="I332" s="2">
        <v>-1821.9797729208001</v>
      </c>
      <c r="J332" s="2">
        <v>0</v>
      </c>
      <c r="K332" s="26">
        <v>0</v>
      </c>
      <c r="L332" s="11">
        <v>250305.85882801001</v>
      </c>
      <c r="M332" s="7">
        <v>0</v>
      </c>
      <c r="N332" s="7">
        <v>250305.85882801001</v>
      </c>
    </row>
    <row r="333" spans="1:14" x14ac:dyDescent="0.3">
      <c r="A333" s="14" t="s">
        <v>30</v>
      </c>
      <c r="B333" s="14" t="s">
        <v>359</v>
      </c>
      <c r="C333" s="24">
        <v>361</v>
      </c>
      <c r="D333" s="9">
        <v>532529.42000000004</v>
      </c>
      <c r="E333" s="9">
        <v>34850</v>
      </c>
      <c r="F333" s="10">
        <v>5516.3018829268203</v>
      </c>
      <c r="G333" s="21">
        <v>3.5030884657470402E-4</v>
      </c>
      <c r="H333" s="4">
        <v>15.2806146341463</v>
      </c>
      <c r="I333" s="3">
        <v>1657.21188292682</v>
      </c>
      <c r="J333" s="3">
        <v>1657.21188292682</v>
      </c>
      <c r="K333" s="27">
        <v>8.3445861027449299E-4</v>
      </c>
      <c r="L333" s="12">
        <v>76177.655369666507</v>
      </c>
      <c r="M333" s="9">
        <v>48702.875215328997</v>
      </c>
      <c r="N333" s="9">
        <v>124880.53058499499</v>
      </c>
    </row>
    <row r="334" spans="1:14" x14ac:dyDescent="0.3">
      <c r="A334" s="13" t="s">
        <v>30</v>
      </c>
      <c r="B334" s="13" t="s">
        <v>360</v>
      </c>
      <c r="C334" s="25">
        <v>883</v>
      </c>
      <c r="D334" s="7">
        <v>1096337</v>
      </c>
      <c r="E334" s="7">
        <v>77800</v>
      </c>
      <c r="F334" s="8">
        <v>12443.0021979434</v>
      </c>
      <c r="G334" s="22">
        <v>7.90184047283384E-4</v>
      </c>
      <c r="H334" s="5">
        <v>14.0917352185089</v>
      </c>
      <c r="I334" s="2">
        <v>3003.73219794344</v>
      </c>
      <c r="J334" s="2">
        <v>3003.73219794344</v>
      </c>
      <c r="K334" s="26">
        <v>1.5124741871304201E-3</v>
      </c>
      <c r="L334" s="11">
        <v>171832.28063218499</v>
      </c>
      <c r="M334" s="7">
        <v>88275.009323695893</v>
      </c>
      <c r="N334" s="7">
        <v>260107.28995588099</v>
      </c>
    </row>
    <row r="335" spans="1:14" x14ac:dyDescent="0.3">
      <c r="A335" s="14" t="s">
        <v>20</v>
      </c>
      <c r="B335" s="14" t="s">
        <v>361</v>
      </c>
      <c r="C335" s="24">
        <v>802</v>
      </c>
      <c r="D335" s="9">
        <v>1333999.8</v>
      </c>
      <c r="E335" s="9">
        <v>113800</v>
      </c>
      <c r="F335" s="10">
        <v>9401.2991177504391</v>
      </c>
      <c r="G335" s="21">
        <v>5.9702284612740404E-4</v>
      </c>
      <c r="H335" s="4">
        <v>11.722318101933199</v>
      </c>
      <c r="I335" s="3">
        <v>827.91911775044002</v>
      </c>
      <c r="J335" s="3">
        <v>827.91911775044002</v>
      </c>
      <c r="K335" s="27">
        <v>4.1688346766954702E-4</v>
      </c>
      <c r="L335" s="12">
        <v>129827.725062639</v>
      </c>
      <c r="M335" s="9">
        <v>24331.252928847902</v>
      </c>
      <c r="N335" s="9">
        <v>154158.97799148699</v>
      </c>
    </row>
    <row r="336" spans="1:14" x14ac:dyDescent="0.3">
      <c r="A336" s="13" t="s">
        <v>32</v>
      </c>
      <c r="B336" s="13" t="s">
        <v>362</v>
      </c>
      <c r="C336" s="25">
        <v>1151</v>
      </c>
      <c r="D336" s="7">
        <v>2310123</v>
      </c>
      <c r="E336" s="7">
        <v>321350</v>
      </c>
      <c r="F336" s="8">
        <v>8274.3163933405904</v>
      </c>
      <c r="G336" s="22">
        <v>5.25454605904815E-4</v>
      </c>
      <c r="H336" s="5">
        <v>7.18880659716819</v>
      </c>
      <c r="I336" s="2">
        <v>-4029.8736066594001</v>
      </c>
      <c r="J336" s="2">
        <v>0</v>
      </c>
      <c r="K336" s="26">
        <v>0</v>
      </c>
      <c r="L336" s="11">
        <v>114264.59900288199</v>
      </c>
      <c r="M336" s="7">
        <v>0</v>
      </c>
      <c r="N336" s="7">
        <v>114264.59900288199</v>
      </c>
    </row>
    <row r="337" spans="1:14" x14ac:dyDescent="0.3">
      <c r="A337" s="14" t="s">
        <v>30</v>
      </c>
      <c r="B337" s="14" t="s">
        <v>363</v>
      </c>
      <c r="C337" s="24">
        <v>554</v>
      </c>
      <c r="D337" s="9">
        <v>177118</v>
      </c>
      <c r="E337" s="9">
        <v>15800</v>
      </c>
      <c r="F337" s="10">
        <v>6210.34</v>
      </c>
      <c r="G337" s="21">
        <v>3.9438324595144399E-4</v>
      </c>
      <c r="H337" s="4">
        <v>11.21</v>
      </c>
      <c r="I337" s="3">
        <v>288.08</v>
      </c>
      <c r="J337" s="3">
        <v>288.08</v>
      </c>
      <c r="K337" s="27">
        <v>1.4505739364076799E-4</v>
      </c>
      <c r="L337" s="12">
        <v>85762.010544180695</v>
      </c>
      <c r="M337" s="9">
        <v>8466.2223561013998</v>
      </c>
      <c r="N337" s="9">
        <v>94228.232900282106</v>
      </c>
    </row>
    <row r="338" spans="1:14" x14ac:dyDescent="0.3">
      <c r="A338" s="13" t="s">
        <v>26</v>
      </c>
      <c r="B338" s="13" t="s">
        <v>364</v>
      </c>
      <c r="C338" s="25">
        <v>379</v>
      </c>
      <c r="D338" s="7">
        <v>473325.03</v>
      </c>
      <c r="E338" s="7">
        <v>31600</v>
      </c>
      <c r="F338" s="8">
        <v>5676.9046319620202</v>
      </c>
      <c r="G338" s="22">
        <v>3.6050781047575003E-4</v>
      </c>
      <c r="H338" s="5">
        <v>14.978640189873399</v>
      </c>
      <c r="I338" s="2">
        <v>1625.39463196202</v>
      </c>
      <c r="J338" s="2">
        <v>1625.39463196202</v>
      </c>
      <c r="K338" s="26">
        <v>8.1843761784958105E-4</v>
      </c>
      <c r="L338" s="11">
        <v>78395.507315965893</v>
      </c>
      <c r="M338" s="7">
        <v>47767.815782435697</v>
      </c>
      <c r="N338" s="7">
        <v>126163.323098401</v>
      </c>
    </row>
    <row r="339" spans="1:14" x14ac:dyDescent="0.3">
      <c r="A339" s="14" t="s">
        <v>20</v>
      </c>
      <c r="B339" s="14" t="s">
        <v>365</v>
      </c>
      <c r="C339" s="24">
        <v>825</v>
      </c>
      <c r="D339" s="9">
        <v>1557942.4</v>
      </c>
      <c r="E339" s="9">
        <v>149550</v>
      </c>
      <c r="F339" s="10">
        <v>8594.4665997993907</v>
      </c>
      <c r="G339" s="21">
        <v>5.4578551816006197E-4</v>
      </c>
      <c r="H339" s="4">
        <v>10.4175352724841</v>
      </c>
      <c r="I339" s="3">
        <v>-224.78340020060199</v>
      </c>
      <c r="J339" s="3">
        <v>0</v>
      </c>
      <c r="K339" s="27">
        <v>0</v>
      </c>
      <c r="L339" s="12">
        <v>118685.72979154201</v>
      </c>
      <c r="M339" s="9">
        <v>0</v>
      </c>
      <c r="N339" s="9">
        <v>118685.72979154201</v>
      </c>
    </row>
    <row r="340" spans="1:14" x14ac:dyDescent="0.3">
      <c r="A340" s="13" t="s">
        <v>35</v>
      </c>
      <c r="B340" s="13" t="s">
        <v>366</v>
      </c>
      <c r="C340" s="25">
        <v>1521</v>
      </c>
      <c r="D340" s="7">
        <v>2466153</v>
      </c>
      <c r="E340" s="7">
        <v>241050</v>
      </c>
      <c r="F340" s="8">
        <v>15561.164542626</v>
      </c>
      <c r="G340" s="22">
        <v>9.8820073991204402E-4</v>
      </c>
      <c r="H340" s="5">
        <v>10.2308774113254</v>
      </c>
      <c r="I340" s="2">
        <v>-698.32545737398698</v>
      </c>
      <c r="J340" s="2">
        <v>0</v>
      </c>
      <c r="K340" s="26">
        <v>0</v>
      </c>
      <c r="L340" s="11">
        <v>214892.70435828299</v>
      </c>
      <c r="M340" s="7">
        <v>0</v>
      </c>
      <c r="N340" s="7">
        <v>214892.70435828299</v>
      </c>
    </row>
    <row r="341" spans="1:14" x14ac:dyDescent="0.3">
      <c r="A341" s="14" t="s">
        <v>50</v>
      </c>
      <c r="B341" s="14" t="s">
        <v>367</v>
      </c>
      <c r="C341" s="24">
        <v>937</v>
      </c>
      <c r="D341" s="9">
        <v>1577489.28</v>
      </c>
      <c r="E341" s="9">
        <v>141100</v>
      </c>
      <c r="F341" s="10">
        <v>10475.6020932671</v>
      </c>
      <c r="G341" s="21">
        <v>6.6524569618385695E-4</v>
      </c>
      <c r="H341" s="4">
        <v>11.179938199858199</v>
      </c>
      <c r="I341" s="3">
        <v>459.07209326718601</v>
      </c>
      <c r="J341" s="3">
        <v>459.07209326718601</v>
      </c>
      <c r="K341" s="27">
        <v>2.3115732207216601E-4</v>
      </c>
      <c r="L341" s="12">
        <v>144663.36741296301</v>
      </c>
      <c r="M341" s="9">
        <v>13491.413562485801</v>
      </c>
      <c r="N341" s="9">
        <v>158154.78097544899</v>
      </c>
    </row>
    <row r="342" spans="1:14" x14ac:dyDescent="0.3">
      <c r="A342" s="13" t="s">
        <v>41</v>
      </c>
      <c r="B342" s="13" t="s">
        <v>368</v>
      </c>
      <c r="C342" s="25">
        <v>2226</v>
      </c>
      <c r="D342" s="7">
        <v>7608381.3499999996</v>
      </c>
      <c r="E342" s="7">
        <v>1158900</v>
      </c>
      <c r="F342" s="8">
        <v>14614.0796316334</v>
      </c>
      <c r="G342" s="22">
        <v>9.2805678299682202E-4</v>
      </c>
      <c r="H342" s="5">
        <v>6.5651750366727004</v>
      </c>
      <c r="I342" s="2">
        <v>-9181.8603683665497</v>
      </c>
      <c r="J342" s="2">
        <v>0</v>
      </c>
      <c r="K342" s="26">
        <v>0</v>
      </c>
      <c r="L342" s="11">
        <v>201813.88643160299</v>
      </c>
      <c r="M342" s="7">
        <v>0</v>
      </c>
      <c r="N342" s="7">
        <v>201813.88643160299</v>
      </c>
    </row>
    <row r="343" spans="1:14" x14ac:dyDescent="0.3">
      <c r="A343" s="14" t="s">
        <v>37</v>
      </c>
      <c r="B343" s="14" t="s">
        <v>369</v>
      </c>
      <c r="C343" s="24">
        <v>3973</v>
      </c>
      <c r="D343" s="9">
        <v>5783241</v>
      </c>
      <c r="E343" s="9">
        <v>439850</v>
      </c>
      <c r="F343" s="10">
        <v>52237.8458406274</v>
      </c>
      <c r="G343" s="21">
        <v>3.3173274255737699E-3</v>
      </c>
      <c r="H343" s="4">
        <v>13.1482118904171</v>
      </c>
      <c r="I343" s="3">
        <v>9766.4758406274796</v>
      </c>
      <c r="J343" s="3">
        <v>9766.4758406274796</v>
      </c>
      <c r="K343" s="27">
        <v>4.9177295560155296E-3</v>
      </c>
      <c r="L343" s="12">
        <v>721381.22643674596</v>
      </c>
      <c r="M343" s="9">
        <v>287021.50826938398</v>
      </c>
      <c r="N343" s="9">
        <v>1008402.73470613</v>
      </c>
    </row>
    <row r="344" spans="1:14" x14ac:dyDescent="0.3">
      <c r="A344" s="13" t="s">
        <v>22</v>
      </c>
      <c r="B344" s="13" t="s">
        <v>370</v>
      </c>
      <c r="C344" s="25">
        <v>3089</v>
      </c>
      <c r="D344" s="7">
        <v>3260877</v>
      </c>
      <c r="E344" s="7">
        <v>384900</v>
      </c>
      <c r="F344" s="8">
        <v>26170.041706936801</v>
      </c>
      <c r="G344" s="22">
        <v>1.66190997514893E-3</v>
      </c>
      <c r="H344" s="5">
        <v>8.4720109119251692</v>
      </c>
      <c r="I344" s="2">
        <v>-6851.3682930631303</v>
      </c>
      <c r="J344" s="2">
        <v>0</v>
      </c>
      <c r="K344" s="26">
        <v>0</v>
      </c>
      <c r="L344" s="11">
        <v>361396.54073882703</v>
      </c>
      <c r="M344" s="7">
        <v>0</v>
      </c>
      <c r="N344" s="7">
        <v>361396.54073882703</v>
      </c>
    </row>
    <row r="345" spans="1:14" x14ac:dyDescent="0.3">
      <c r="A345" s="14" t="s">
        <v>20</v>
      </c>
      <c r="B345" s="14" t="s">
        <v>371</v>
      </c>
      <c r="C345" s="24">
        <v>706</v>
      </c>
      <c r="D345" s="9">
        <v>37980</v>
      </c>
      <c r="E345" s="9">
        <v>3000</v>
      </c>
      <c r="F345" s="10">
        <v>8937.9599999999991</v>
      </c>
      <c r="G345" s="21">
        <v>5.6759882341130604E-4</v>
      </c>
      <c r="H345" s="4">
        <v>12.66</v>
      </c>
      <c r="I345" s="3">
        <v>1390.82</v>
      </c>
      <c r="J345" s="3">
        <v>1390.82</v>
      </c>
      <c r="K345" s="27">
        <v>7.00321869700963E-4</v>
      </c>
      <c r="L345" s="12">
        <v>123429.219618163</v>
      </c>
      <c r="M345" s="9">
        <v>40874.032828772899</v>
      </c>
      <c r="N345" s="9">
        <v>164303.25244693601</v>
      </c>
    </row>
    <row r="346" spans="1:14" x14ac:dyDescent="0.3">
      <c r="A346" s="13" t="s">
        <v>37</v>
      </c>
      <c r="B346" s="13" t="s">
        <v>372</v>
      </c>
      <c r="C346" s="25">
        <v>83</v>
      </c>
      <c r="D346" s="7">
        <v>919811.97</v>
      </c>
      <c r="E346" s="7">
        <v>102350</v>
      </c>
      <c r="F346" s="8">
        <v>745.91493414753199</v>
      </c>
      <c r="G346" s="22">
        <v>4.73687999260526E-5</v>
      </c>
      <c r="H346" s="5">
        <v>8.9869269174401492</v>
      </c>
      <c r="I346" s="2">
        <v>-141.35506585246699</v>
      </c>
      <c r="J346" s="2">
        <v>0</v>
      </c>
      <c r="K346" s="26">
        <v>0</v>
      </c>
      <c r="L346" s="11">
        <v>10300.750755582199</v>
      </c>
      <c r="M346" s="7">
        <v>0</v>
      </c>
      <c r="N346" s="7">
        <v>10300.750755582199</v>
      </c>
    </row>
    <row r="347" spans="1:14" x14ac:dyDescent="0.3">
      <c r="A347" s="14" t="s">
        <v>30</v>
      </c>
      <c r="B347" s="14" t="s">
        <v>373</v>
      </c>
      <c r="C347" s="24">
        <v>1356</v>
      </c>
      <c r="D347" s="9">
        <v>1383360</v>
      </c>
      <c r="E347" s="9">
        <v>131300</v>
      </c>
      <c r="F347" s="10">
        <v>14286.6424980959</v>
      </c>
      <c r="G347" s="21">
        <v>9.0726311959521302E-4</v>
      </c>
      <c r="H347" s="4">
        <v>10.5358720487433</v>
      </c>
      <c r="I347" s="3">
        <v>-208.997501904035</v>
      </c>
      <c r="J347" s="3">
        <v>0</v>
      </c>
      <c r="K347" s="27">
        <v>0</v>
      </c>
      <c r="L347" s="12">
        <v>197292.12644760899</v>
      </c>
      <c r="M347" s="9">
        <v>0</v>
      </c>
      <c r="N347" s="9">
        <v>197292.12644760899</v>
      </c>
    </row>
    <row r="348" spans="1:14" x14ac:dyDescent="0.3">
      <c r="A348" s="13" t="s">
        <v>46</v>
      </c>
      <c r="B348" s="13" t="s">
        <v>374</v>
      </c>
      <c r="C348" s="25">
        <v>6019</v>
      </c>
      <c r="D348" s="7">
        <v>11238891.220000001</v>
      </c>
      <c r="E348" s="7">
        <v>1357200</v>
      </c>
      <c r="F348" s="8">
        <v>49842.975429693397</v>
      </c>
      <c r="G348" s="22">
        <v>3.1652428752436401E-3</v>
      </c>
      <c r="H348" s="5">
        <v>8.2809395962275207</v>
      </c>
      <c r="I348" s="2">
        <v>-14500.1345703065</v>
      </c>
      <c r="J348" s="2">
        <v>0</v>
      </c>
      <c r="K348" s="26">
        <v>0</v>
      </c>
      <c r="L348" s="11">
        <v>688309.13997538202</v>
      </c>
      <c r="M348" s="7">
        <v>0</v>
      </c>
      <c r="N348" s="7">
        <v>688309.13997538202</v>
      </c>
    </row>
    <row r="349" spans="1:14" x14ac:dyDescent="0.3">
      <c r="A349" s="14" t="s">
        <v>26</v>
      </c>
      <c r="B349" s="14" t="s">
        <v>375</v>
      </c>
      <c r="C349" s="24">
        <v>368</v>
      </c>
      <c r="D349" s="9">
        <v>1025631</v>
      </c>
      <c r="E349" s="9">
        <v>106450</v>
      </c>
      <c r="F349" s="10">
        <v>3545.6290089243698</v>
      </c>
      <c r="G349" s="21">
        <v>2.2516266057562E-4</v>
      </c>
      <c r="H349" s="4">
        <v>9.6348614372945001</v>
      </c>
      <c r="I349" s="3">
        <v>-388.290991075622</v>
      </c>
      <c r="J349" s="3">
        <v>0</v>
      </c>
      <c r="K349" s="27">
        <v>0</v>
      </c>
      <c r="L349" s="12">
        <v>48963.546673632198</v>
      </c>
      <c r="M349" s="9">
        <v>0</v>
      </c>
      <c r="N349" s="9">
        <v>48963.546673632198</v>
      </c>
    </row>
    <row r="350" spans="1:14" x14ac:dyDescent="0.3">
      <c r="A350" s="13" t="s">
        <v>35</v>
      </c>
      <c r="B350" s="13" t="s">
        <v>376</v>
      </c>
      <c r="C350" s="25">
        <v>1670</v>
      </c>
      <c r="D350" s="7">
        <v>2083914</v>
      </c>
      <c r="E350" s="7">
        <v>229300</v>
      </c>
      <c r="F350" s="8">
        <v>15177.2192760575</v>
      </c>
      <c r="G350" s="22">
        <v>9.63818567519397E-4</v>
      </c>
      <c r="H350" s="5">
        <v>9.0881552551242901</v>
      </c>
      <c r="I350" s="2">
        <v>-2675.0807239424298</v>
      </c>
      <c r="J350" s="2">
        <v>0</v>
      </c>
      <c r="K350" s="26">
        <v>0</v>
      </c>
      <c r="L350" s="11">
        <v>209590.59239664601</v>
      </c>
      <c r="M350" s="7">
        <v>0</v>
      </c>
      <c r="N350" s="7">
        <v>209590.59239664601</v>
      </c>
    </row>
    <row r="351" spans="1:14" x14ac:dyDescent="0.3">
      <c r="A351" s="14" t="s">
        <v>53</v>
      </c>
      <c r="B351" s="14" t="s">
        <v>377</v>
      </c>
      <c r="C351" s="24">
        <v>69610</v>
      </c>
      <c r="D351" s="9">
        <v>207769103</v>
      </c>
      <c r="E351" s="9">
        <v>18568850</v>
      </c>
      <c r="F351" s="10">
        <v>778874.68851490505</v>
      </c>
      <c r="G351" s="21">
        <v>4.9461885797867498E-2</v>
      </c>
      <c r="H351" s="4">
        <v>11.1891206509826</v>
      </c>
      <c r="I351" s="3">
        <v>34743.788514905304</v>
      </c>
      <c r="J351" s="3">
        <v>34743.788514905304</v>
      </c>
      <c r="K351" s="27">
        <v>1.7494596664739698E-2</v>
      </c>
      <c r="L351" s="12">
        <v>10755910.1835021</v>
      </c>
      <c r="M351" s="9">
        <v>1021065.8117903</v>
      </c>
      <c r="N351" s="9">
        <v>11776975.995292399</v>
      </c>
    </row>
    <row r="352" spans="1:14" x14ac:dyDescent="0.3">
      <c r="A352" s="13" t="s">
        <v>53</v>
      </c>
      <c r="B352" s="13" t="s">
        <v>378</v>
      </c>
      <c r="C352" s="25">
        <v>1616</v>
      </c>
      <c r="D352" s="7">
        <v>4832261</v>
      </c>
      <c r="E352" s="7">
        <v>438000</v>
      </c>
      <c r="F352" s="8">
        <v>17828.615926940602</v>
      </c>
      <c r="G352" s="22">
        <v>1.1321936351453301E-3</v>
      </c>
      <c r="H352" s="5">
        <v>11.032559360730501</v>
      </c>
      <c r="I352" s="2">
        <v>553.57592694063896</v>
      </c>
      <c r="J352" s="2">
        <v>553.57592694063896</v>
      </c>
      <c r="K352" s="26">
        <v>2.7874299203096801E-4</v>
      </c>
      <c r="L352" s="11">
        <v>246205.19119958501</v>
      </c>
      <c r="M352" s="7">
        <v>16268.7339921701</v>
      </c>
      <c r="N352" s="7">
        <v>262473.925191755</v>
      </c>
    </row>
    <row r="353" spans="1:14" x14ac:dyDescent="0.3">
      <c r="A353" s="14" t="s">
        <v>26</v>
      </c>
      <c r="B353" s="14" t="s">
        <v>379</v>
      </c>
      <c r="C353" s="24">
        <v>8760</v>
      </c>
      <c r="D353" s="9">
        <v>12861604</v>
      </c>
      <c r="E353" s="9">
        <v>773850</v>
      </c>
      <c r="F353" s="10">
        <v>145593.656445047</v>
      </c>
      <c r="G353" s="21">
        <v>9.2458220997138994E-3</v>
      </c>
      <c r="H353" s="4">
        <v>16.620280416101298</v>
      </c>
      <c r="I353" s="3">
        <v>51949.256445047497</v>
      </c>
      <c r="J353" s="3">
        <v>51949.256445047497</v>
      </c>
      <c r="K353" s="27">
        <v>2.6158094076279E-2</v>
      </c>
      <c r="L353" s="12">
        <v>2010583.10804335</v>
      </c>
      <c r="M353" s="9">
        <v>1526707.7072268201</v>
      </c>
      <c r="N353" s="9">
        <v>3537290.8152701799</v>
      </c>
    </row>
    <row r="354" spans="1:14" x14ac:dyDescent="0.3">
      <c r="A354" s="13" t="s">
        <v>20</v>
      </c>
      <c r="B354" s="13" t="s">
        <v>380</v>
      </c>
      <c r="C354" s="25">
        <v>758</v>
      </c>
      <c r="D354" s="7">
        <v>1186801.78</v>
      </c>
      <c r="E354" s="7">
        <v>79600</v>
      </c>
      <c r="F354" s="8">
        <v>11301.454136180901</v>
      </c>
      <c r="G354" s="22">
        <v>7.1769084562172097E-4</v>
      </c>
      <c r="H354" s="5">
        <v>14.909570100502499</v>
      </c>
      <c r="I354" s="2">
        <v>3198.4341361809002</v>
      </c>
      <c r="J354" s="2">
        <v>3198.4341361809002</v>
      </c>
      <c r="K354" s="26">
        <v>1.61051277258422E-3</v>
      </c>
      <c r="L354" s="11">
        <v>156068.01379501299</v>
      </c>
      <c r="M354" s="7">
        <v>93996.995932562393</v>
      </c>
      <c r="N354" s="7">
        <v>250065.009727575</v>
      </c>
    </row>
    <row r="355" spans="1:14" x14ac:dyDescent="0.3">
      <c r="A355" s="14" t="s">
        <v>62</v>
      </c>
      <c r="B355" s="14" t="s">
        <v>381</v>
      </c>
      <c r="C355" s="24">
        <v>708</v>
      </c>
      <c r="D355" s="9">
        <v>919440.94</v>
      </c>
      <c r="E355" s="9">
        <v>99350</v>
      </c>
      <c r="F355" s="10">
        <v>6552.2313590337099</v>
      </c>
      <c r="G355" s="21">
        <v>4.1609481471232797E-4</v>
      </c>
      <c r="H355" s="4">
        <v>9.2545640664318007</v>
      </c>
      <c r="I355" s="3">
        <v>-1016.28864096628</v>
      </c>
      <c r="J355" s="3">
        <v>0</v>
      </c>
      <c r="K355" s="27">
        <v>0</v>
      </c>
      <c r="L355" s="12">
        <v>90483.376900678704</v>
      </c>
      <c r="M355" s="9">
        <v>0</v>
      </c>
      <c r="N355" s="9">
        <v>90483.376900678704</v>
      </c>
    </row>
    <row r="356" spans="1:14" x14ac:dyDescent="0.3">
      <c r="A356" s="13" t="s">
        <v>22</v>
      </c>
      <c r="B356" s="13" t="s">
        <v>382</v>
      </c>
      <c r="C356" s="25">
        <v>1775</v>
      </c>
      <c r="D356" s="7">
        <v>1636578</v>
      </c>
      <c r="E356" s="7">
        <v>160050</v>
      </c>
      <c r="F356" s="8">
        <v>18150.115276476099</v>
      </c>
      <c r="G356" s="22">
        <v>1.1526102237767199E-3</v>
      </c>
      <c r="H356" s="5">
        <v>10.225417057169601</v>
      </c>
      <c r="I356" s="2">
        <v>-824.63472352389704</v>
      </c>
      <c r="J356" s="2">
        <v>0</v>
      </c>
      <c r="K356" s="26">
        <v>0</v>
      </c>
      <c r="L356" s="11">
        <v>250644.95304914599</v>
      </c>
      <c r="M356" s="7">
        <v>0</v>
      </c>
      <c r="N356" s="7">
        <v>250644.95304914599</v>
      </c>
    </row>
    <row r="357" spans="1:14" x14ac:dyDescent="0.3">
      <c r="A357" s="14" t="s">
        <v>50</v>
      </c>
      <c r="B357" s="14" t="s">
        <v>383</v>
      </c>
      <c r="C357" s="24">
        <v>1262</v>
      </c>
      <c r="D357" s="9">
        <v>8429567</v>
      </c>
      <c r="E357" s="9">
        <v>973200</v>
      </c>
      <c r="F357" s="10">
        <v>10931.0661261816</v>
      </c>
      <c r="G357" s="21">
        <v>6.9416961721152203E-4</v>
      </c>
      <c r="H357" s="4">
        <v>8.6617005754212908</v>
      </c>
      <c r="I357" s="3">
        <v>-2559.7138738183298</v>
      </c>
      <c r="J357" s="3">
        <v>0</v>
      </c>
      <c r="K357" s="27">
        <v>0</v>
      </c>
      <c r="L357" s="12">
        <v>150953.121467219</v>
      </c>
      <c r="M357" s="9">
        <v>0</v>
      </c>
      <c r="N357" s="9">
        <v>150953.121467219</v>
      </c>
    </row>
    <row r="358" spans="1:14" x14ac:dyDescent="0.3">
      <c r="A358" s="13" t="s">
        <v>50</v>
      </c>
      <c r="B358" s="13" t="s">
        <v>384</v>
      </c>
      <c r="C358" s="25">
        <v>193</v>
      </c>
      <c r="D358" s="7">
        <v>1170506</v>
      </c>
      <c r="E358" s="7">
        <v>352300</v>
      </c>
      <c r="F358" s="8">
        <v>641.23661084303103</v>
      </c>
      <c r="G358" s="22">
        <v>4.0721277097095701E-5</v>
      </c>
      <c r="H358" s="5">
        <v>3.3224694862333202</v>
      </c>
      <c r="I358" s="2">
        <v>-1421.9333891569599</v>
      </c>
      <c r="J358" s="2">
        <v>0</v>
      </c>
      <c r="K358" s="26">
        <v>0</v>
      </c>
      <c r="L358" s="11">
        <v>8855.1900508562703</v>
      </c>
      <c r="M358" s="7">
        <v>0</v>
      </c>
      <c r="N358" s="7">
        <v>8855.1900508562794</v>
      </c>
    </row>
    <row r="359" spans="1:14" x14ac:dyDescent="0.3">
      <c r="A359" s="14" t="s">
        <v>53</v>
      </c>
      <c r="B359" s="14" t="s">
        <v>385</v>
      </c>
      <c r="C359" s="24">
        <v>4646</v>
      </c>
      <c r="D359" s="9">
        <v>16808316.920000002</v>
      </c>
      <c r="E359" s="9">
        <v>2109750</v>
      </c>
      <c r="F359" s="10">
        <v>37014.546941732398</v>
      </c>
      <c r="G359" s="21">
        <v>2.3505826042217498E-3</v>
      </c>
      <c r="H359" s="4">
        <v>7.966970930205</v>
      </c>
      <c r="I359" s="3">
        <v>-12651.1930582675</v>
      </c>
      <c r="J359" s="3">
        <v>0</v>
      </c>
      <c r="K359" s="27">
        <v>0</v>
      </c>
      <c r="L359" s="12">
        <v>511154.29511185002</v>
      </c>
      <c r="M359" s="9">
        <v>0</v>
      </c>
      <c r="N359" s="9">
        <v>511154.29511185002</v>
      </c>
    </row>
    <row r="360" spans="1:14" x14ac:dyDescent="0.3">
      <c r="A360" s="13" t="s">
        <v>22</v>
      </c>
      <c r="B360" s="13" t="s">
        <v>386</v>
      </c>
      <c r="C360" s="25">
        <v>2684</v>
      </c>
      <c r="D360" s="7">
        <v>5100732</v>
      </c>
      <c r="E360" s="7">
        <v>490850</v>
      </c>
      <c r="F360" s="8">
        <v>27891.1371865131</v>
      </c>
      <c r="G360" s="22">
        <v>1.7712069253686699E-3</v>
      </c>
      <c r="H360" s="5">
        <v>10.391630844453401</v>
      </c>
      <c r="I360" s="2">
        <v>-800.82281348680897</v>
      </c>
      <c r="J360" s="2">
        <v>0</v>
      </c>
      <c r="K360" s="26">
        <v>0</v>
      </c>
      <c r="L360" s="11">
        <v>385164.09753394098</v>
      </c>
      <c r="M360" s="7">
        <v>0</v>
      </c>
      <c r="N360" s="7">
        <v>385164.09753394098</v>
      </c>
    </row>
    <row r="361" spans="1:14" x14ac:dyDescent="0.3">
      <c r="A361" s="14" t="s">
        <v>26</v>
      </c>
      <c r="B361" s="14" t="s">
        <v>387</v>
      </c>
      <c r="C361" s="24">
        <v>123</v>
      </c>
      <c r="D361" s="9">
        <v>199711.41</v>
      </c>
      <c r="E361" s="9">
        <v>19950</v>
      </c>
      <c r="F361" s="10">
        <v>1231.3034300751799</v>
      </c>
      <c r="G361" s="21">
        <v>7.81930527964974E-5</v>
      </c>
      <c r="H361" s="4">
        <v>10.010596992481201</v>
      </c>
      <c r="I361" s="3">
        <v>-83.566569924812001</v>
      </c>
      <c r="J361" s="3">
        <v>0</v>
      </c>
      <c r="K361" s="27">
        <v>0</v>
      </c>
      <c r="L361" s="12">
        <v>17003.748225249201</v>
      </c>
      <c r="M361" s="9">
        <v>0</v>
      </c>
      <c r="N361" s="9">
        <v>17003.748225249201</v>
      </c>
    </row>
    <row r="362" spans="1:14" x14ac:dyDescent="0.3">
      <c r="A362" s="13" t="s">
        <v>41</v>
      </c>
      <c r="B362" s="13" t="s">
        <v>388</v>
      </c>
      <c r="C362" s="25">
        <v>3602</v>
      </c>
      <c r="D362" s="7">
        <v>5380429.8600000003</v>
      </c>
      <c r="E362" s="7">
        <v>455700</v>
      </c>
      <c r="F362" s="8">
        <v>42528.655597366604</v>
      </c>
      <c r="G362" s="22">
        <v>2.7007521714496299E-3</v>
      </c>
      <c r="H362" s="5">
        <v>11.806956023699801</v>
      </c>
      <c r="I362" s="2">
        <v>4023.2755973666899</v>
      </c>
      <c r="J362" s="2">
        <v>4023.2755973666899</v>
      </c>
      <c r="K362" s="26">
        <v>2.02584654280934E-3</v>
      </c>
      <c r="L362" s="11">
        <v>587301.66299609898</v>
      </c>
      <c r="M362" s="7">
        <v>118237.801330127</v>
      </c>
      <c r="N362" s="7">
        <v>705539.46432622604</v>
      </c>
    </row>
    <row r="363" spans="1:14" x14ac:dyDescent="0.3">
      <c r="A363" s="14" t="s">
        <v>37</v>
      </c>
      <c r="B363" s="14" t="s">
        <v>389</v>
      </c>
      <c r="C363" s="24">
        <v>497</v>
      </c>
      <c r="D363" s="9">
        <v>616529.35</v>
      </c>
      <c r="E363" s="9">
        <v>66700</v>
      </c>
      <c r="F363" s="10">
        <v>4593.9293395802097</v>
      </c>
      <c r="G363" s="21">
        <v>2.91734231075145E-4</v>
      </c>
      <c r="H363" s="4">
        <v>9.2433185907046393</v>
      </c>
      <c r="I363" s="3">
        <v>-719.00066041979005</v>
      </c>
      <c r="J363" s="3">
        <v>0</v>
      </c>
      <c r="K363" s="27">
        <v>0</v>
      </c>
      <c r="L363" s="12">
        <v>63440.104158596601</v>
      </c>
      <c r="M363" s="9">
        <v>0</v>
      </c>
      <c r="N363" s="9">
        <v>63440.104158596601</v>
      </c>
    </row>
    <row r="364" spans="1:14" x14ac:dyDescent="0.3">
      <c r="A364" s="13" t="s">
        <v>20</v>
      </c>
      <c r="B364" s="13" t="s">
        <v>390</v>
      </c>
      <c r="C364" s="25">
        <v>538</v>
      </c>
      <c r="D364" s="7">
        <v>598098</v>
      </c>
      <c r="E364" s="7">
        <v>67000</v>
      </c>
      <c r="F364" s="8">
        <v>4802.6376716417899</v>
      </c>
      <c r="G364" s="22">
        <v>3.0498810597660901E-4</v>
      </c>
      <c r="H364" s="5">
        <v>8.9268358208955192</v>
      </c>
      <c r="I364" s="2">
        <v>-948.58232835820797</v>
      </c>
      <c r="J364" s="2">
        <v>0</v>
      </c>
      <c r="K364" s="26">
        <v>0</v>
      </c>
      <c r="L364" s="11">
        <v>66322.272634867404</v>
      </c>
      <c r="M364" s="7">
        <v>0</v>
      </c>
      <c r="N364" s="7">
        <v>66322.272634867404</v>
      </c>
    </row>
    <row r="365" spans="1:14" x14ac:dyDescent="0.3">
      <c r="A365" s="14" t="s">
        <v>39</v>
      </c>
      <c r="B365" s="14" t="s">
        <v>391</v>
      </c>
      <c r="C365" s="24">
        <v>6947</v>
      </c>
      <c r="D365" s="9">
        <v>21178213</v>
      </c>
      <c r="E365" s="9">
        <v>1322550</v>
      </c>
      <c r="F365" s="10">
        <v>111243.46581301199</v>
      </c>
      <c r="G365" s="21">
        <v>7.06443755707811E-3</v>
      </c>
      <c r="H365" s="4">
        <v>16.013166231900399</v>
      </c>
      <c r="I365" s="3">
        <v>36980.035813012699</v>
      </c>
      <c r="J365" s="3">
        <v>36980.035813012699</v>
      </c>
      <c r="K365" s="27">
        <v>1.86206179248052E-2</v>
      </c>
      <c r="L365" s="12">
        <v>1536222.37881127</v>
      </c>
      <c r="M365" s="9">
        <v>1086785.6356899401</v>
      </c>
      <c r="N365" s="9">
        <v>2623008.0145012098</v>
      </c>
    </row>
    <row r="366" spans="1:14" x14ac:dyDescent="0.3">
      <c r="A366" s="13" t="s">
        <v>39</v>
      </c>
      <c r="B366" s="13" t="s">
        <v>392</v>
      </c>
      <c r="C366" s="25">
        <v>3704</v>
      </c>
      <c r="D366" s="7">
        <v>18596738.010000002</v>
      </c>
      <c r="E366" s="7">
        <v>1572650</v>
      </c>
      <c r="F366" s="8">
        <v>43800.1574342924</v>
      </c>
      <c r="G366" s="22">
        <v>2.7814979956202902E-3</v>
      </c>
      <c r="H366" s="5">
        <v>11.825096499538899</v>
      </c>
      <c r="I366" s="2">
        <v>4204.3974342924403</v>
      </c>
      <c r="J366" s="2">
        <v>4204.3974342924403</v>
      </c>
      <c r="K366" s="26">
        <v>2.1170471176353602E-3</v>
      </c>
      <c r="L366" s="11">
        <v>604860.53319408605</v>
      </c>
      <c r="M366" s="7">
        <v>123560.689919959</v>
      </c>
      <c r="N366" s="7">
        <v>728421.22311404604</v>
      </c>
    </row>
    <row r="367" spans="1:14" x14ac:dyDescent="0.3">
      <c r="A367" s="14" t="s">
        <v>22</v>
      </c>
      <c r="B367" s="14" t="s">
        <v>393</v>
      </c>
      <c r="C367" s="24">
        <v>1192</v>
      </c>
      <c r="D367" s="9">
        <v>3543484</v>
      </c>
      <c r="E367" s="9">
        <v>653400</v>
      </c>
      <c r="F367" s="10">
        <v>6464.3907682889503</v>
      </c>
      <c r="G367" s="21">
        <v>4.1051656017164002E-4</v>
      </c>
      <c r="H367" s="4">
        <v>5.42314661769207</v>
      </c>
      <c r="I367" s="3">
        <v>-6278.0892317110402</v>
      </c>
      <c r="J367" s="3">
        <v>0</v>
      </c>
      <c r="K367" s="27">
        <v>0</v>
      </c>
      <c r="L367" s="12">
        <v>89270.337732185595</v>
      </c>
      <c r="M367" s="9">
        <v>0</v>
      </c>
      <c r="N367" s="9">
        <v>89270.337732185595</v>
      </c>
    </row>
    <row r="368" spans="1:14" x14ac:dyDescent="0.3">
      <c r="A368" s="13" t="s">
        <v>20</v>
      </c>
      <c r="B368" s="13" t="s">
        <v>394</v>
      </c>
      <c r="C368" s="25">
        <v>303</v>
      </c>
      <c r="D368" s="7">
        <v>811623.15</v>
      </c>
      <c r="E368" s="7">
        <v>124000</v>
      </c>
      <c r="F368" s="8">
        <v>1983.2404391129</v>
      </c>
      <c r="G368" s="22">
        <v>1.2594428032595799E-4</v>
      </c>
      <c r="H368" s="5">
        <v>6.5453479838709603</v>
      </c>
      <c r="I368" s="2">
        <v>-1255.8295608870901</v>
      </c>
      <c r="J368" s="2">
        <v>0</v>
      </c>
      <c r="K368" s="26">
        <v>0</v>
      </c>
      <c r="L368" s="11">
        <v>27387.6611346313</v>
      </c>
      <c r="M368" s="7">
        <v>0</v>
      </c>
      <c r="N368" s="7">
        <v>27387.6611346313</v>
      </c>
    </row>
    <row r="369" spans="1:14" x14ac:dyDescent="0.3">
      <c r="A369" s="14" t="s">
        <v>35</v>
      </c>
      <c r="B369" s="14" t="s">
        <v>395</v>
      </c>
      <c r="C369" s="24">
        <v>358</v>
      </c>
      <c r="D369" s="9">
        <v>1697114.69</v>
      </c>
      <c r="E369" s="9">
        <v>188650</v>
      </c>
      <c r="F369" s="10">
        <v>3220.6046065200098</v>
      </c>
      <c r="G369" s="21">
        <v>2.0452221595686099E-4</v>
      </c>
      <c r="H369" s="4">
        <v>8.9961022528491892</v>
      </c>
      <c r="I369" s="3">
        <v>-606.41539347998901</v>
      </c>
      <c r="J369" s="3">
        <v>0</v>
      </c>
      <c r="K369" s="27">
        <v>0</v>
      </c>
      <c r="L369" s="12">
        <v>44475.1054246637</v>
      </c>
      <c r="M369" s="9">
        <v>0</v>
      </c>
      <c r="N369" s="9">
        <v>44475.1054246637</v>
      </c>
    </row>
    <row r="370" spans="1:14" x14ac:dyDescent="0.3">
      <c r="A370" s="13" t="s">
        <v>35</v>
      </c>
      <c r="B370" s="13" t="s">
        <v>396</v>
      </c>
      <c r="C370" s="25">
        <v>6028</v>
      </c>
      <c r="D370" s="7">
        <v>12324624.85</v>
      </c>
      <c r="E370" s="7">
        <v>752700</v>
      </c>
      <c r="F370" s="8">
        <v>98701.791677693604</v>
      </c>
      <c r="G370" s="22">
        <v>6.2679874182527901E-3</v>
      </c>
      <c r="H370" s="5">
        <v>16.3738871396306</v>
      </c>
      <c r="I370" s="2">
        <v>34262.471677693597</v>
      </c>
      <c r="J370" s="2">
        <v>34262.471677693597</v>
      </c>
      <c r="K370" s="26">
        <v>1.7252238410361199E-2</v>
      </c>
      <c r="L370" s="11">
        <v>1363027.4829706401</v>
      </c>
      <c r="M370" s="7">
        <v>1006920.65986177</v>
      </c>
      <c r="N370" s="7">
        <v>2369948.1428324101</v>
      </c>
    </row>
    <row r="371" spans="1:14" x14ac:dyDescent="0.3">
      <c r="A371" s="14" t="s">
        <v>46</v>
      </c>
      <c r="B371" s="14" t="s">
        <v>397</v>
      </c>
      <c r="C371" s="24">
        <v>5166</v>
      </c>
      <c r="D371" s="9">
        <v>6338005</v>
      </c>
      <c r="E371" s="9">
        <v>578500</v>
      </c>
      <c r="F371" s="10">
        <v>56598.329870354297</v>
      </c>
      <c r="G371" s="21">
        <v>3.5942368774818999E-3</v>
      </c>
      <c r="H371" s="4">
        <v>10.9559291270527</v>
      </c>
      <c r="I371" s="3">
        <v>1373.7898703543699</v>
      </c>
      <c r="J371" s="3">
        <v>1373.7898703543699</v>
      </c>
      <c r="K371" s="27">
        <v>6.9174666066264203E-4</v>
      </c>
      <c r="L371" s="12">
        <v>781597.55554838304</v>
      </c>
      <c r="M371" s="9">
        <v>40373.543852331903</v>
      </c>
      <c r="N371" s="9">
        <v>821971.09940071497</v>
      </c>
    </row>
    <row r="372" spans="1:14" x14ac:dyDescent="0.3">
      <c r="A372" s="13" t="s">
        <v>18</v>
      </c>
      <c r="B372" s="13" t="s">
        <v>398</v>
      </c>
      <c r="C372" s="25">
        <v>21084</v>
      </c>
      <c r="D372" s="7">
        <v>49273359</v>
      </c>
      <c r="E372" s="7">
        <v>3968000</v>
      </c>
      <c r="F372" s="8">
        <v>261814.390412298</v>
      </c>
      <c r="G372" s="22">
        <v>1.6626337547960401E-2</v>
      </c>
      <c r="H372" s="5">
        <v>12.4176811995967</v>
      </c>
      <c r="I372" s="2">
        <v>36426.430412298403</v>
      </c>
      <c r="J372" s="2">
        <v>36426.430412298403</v>
      </c>
      <c r="K372" s="26">
        <v>1.8341860091796801E-2</v>
      </c>
      <c r="L372" s="11">
        <v>3615539.3281459198</v>
      </c>
      <c r="M372" s="7">
        <v>1070516.0355094799</v>
      </c>
      <c r="N372" s="7">
        <v>4686055.3636554098</v>
      </c>
    </row>
    <row r="373" spans="1:14" x14ac:dyDescent="0.3">
      <c r="A373" s="14" t="s">
        <v>26</v>
      </c>
      <c r="B373" s="14" t="s">
        <v>399</v>
      </c>
      <c r="C373" s="24">
        <v>749</v>
      </c>
      <c r="D373" s="9">
        <v>1110148.3700000001</v>
      </c>
      <c r="E373" s="9">
        <v>98100</v>
      </c>
      <c r="F373" s="10">
        <v>8476.0563621814399</v>
      </c>
      <c r="G373" s="21">
        <v>5.3826595983223302E-4</v>
      </c>
      <c r="H373" s="4">
        <v>11.316497145769601</v>
      </c>
      <c r="I373" s="3">
        <v>469.24636218144798</v>
      </c>
      <c r="J373" s="3">
        <v>469.24636218144798</v>
      </c>
      <c r="K373" s="27">
        <v>2.3628038834161601E-4</v>
      </c>
      <c r="L373" s="12">
        <v>117050.537507845</v>
      </c>
      <c r="M373" s="9">
        <v>13790.419473826099</v>
      </c>
      <c r="N373" s="9">
        <v>130840.956981671</v>
      </c>
    </row>
    <row r="374" spans="1:14" x14ac:dyDescent="0.3">
      <c r="A374" s="13" t="s">
        <v>37</v>
      </c>
      <c r="B374" s="13" t="s">
        <v>400</v>
      </c>
      <c r="C374" s="25">
        <v>2124</v>
      </c>
      <c r="D374" s="7">
        <v>2795072</v>
      </c>
      <c r="E374" s="7">
        <v>296600</v>
      </c>
      <c r="F374" s="8">
        <v>20015.957275792302</v>
      </c>
      <c r="G374" s="22">
        <v>1.2710991992793299E-3</v>
      </c>
      <c r="H374" s="5">
        <v>9.4237086985839493</v>
      </c>
      <c r="I374" s="2">
        <v>-2689.6027242076798</v>
      </c>
      <c r="J374" s="2">
        <v>0</v>
      </c>
      <c r="K374" s="26">
        <v>0</v>
      </c>
      <c r="L374" s="11">
        <v>276411.39437428</v>
      </c>
      <c r="M374" s="7">
        <v>0</v>
      </c>
      <c r="N374" s="7">
        <v>276411.39437428</v>
      </c>
    </row>
    <row r="375" spans="1:14" x14ac:dyDescent="0.3">
      <c r="A375" s="14" t="s">
        <v>26</v>
      </c>
      <c r="B375" s="14" t="s">
        <v>401</v>
      </c>
      <c r="C375" s="24">
        <v>444</v>
      </c>
      <c r="D375" s="9">
        <v>399397.66</v>
      </c>
      <c r="E375" s="9">
        <v>35900</v>
      </c>
      <c r="F375" s="10">
        <v>4939.6256557102997</v>
      </c>
      <c r="G375" s="21">
        <v>3.13687430943243E-4</v>
      </c>
      <c r="H375" s="4">
        <v>11.125283008356501</v>
      </c>
      <c r="I375" s="3">
        <v>193.26565571030599</v>
      </c>
      <c r="J375" s="3">
        <v>193.26565571030599</v>
      </c>
      <c r="K375" s="27">
        <v>9.7315371763437498E-5</v>
      </c>
      <c r="L375" s="12">
        <v>68214.015266367496</v>
      </c>
      <c r="M375" s="9">
        <v>5679.7765031976696</v>
      </c>
      <c r="N375" s="9">
        <v>73893.7917695652</v>
      </c>
    </row>
    <row r="376" spans="1:14" x14ac:dyDescent="0.3">
      <c r="A376" s="13" t="s">
        <v>39</v>
      </c>
      <c r="B376" s="13" t="s">
        <v>402</v>
      </c>
      <c r="C376" s="25">
        <v>2623</v>
      </c>
      <c r="D376" s="7">
        <v>9838316</v>
      </c>
      <c r="E376" s="7">
        <v>1413500</v>
      </c>
      <c r="F376" s="8">
        <v>18256.740621153102</v>
      </c>
      <c r="G376" s="22">
        <v>1.15938139081982E-3</v>
      </c>
      <c r="H376" s="5">
        <v>6.9602518570923202</v>
      </c>
      <c r="I376" s="2">
        <v>-9783.1293788468301</v>
      </c>
      <c r="J376" s="2">
        <v>0</v>
      </c>
      <c r="K376" s="26">
        <v>0</v>
      </c>
      <c r="L376" s="11">
        <v>252117.40124593899</v>
      </c>
      <c r="M376" s="7">
        <v>0</v>
      </c>
      <c r="N376" s="7">
        <v>252117.40124593899</v>
      </c>
    </row>
    <row r="377" spans="1:14" x14ac:dyDescent="0.3">
      <c r="A377" s="14" t="s">
        <v>26</v>
      </c>
      <c r="B377" s="14" t="s">
        <v>403</v>
      </c>
      <c r="C377" s="24">
        <v>271</v>
      </c>
      <c r="D377" s="9">
        <v>203695.42</v>
      </c>
      <c r="E377" s="9">
        <v>25550</v>
      </c>
      <c r="F377" s="10">
        <v>2160.5267639921699</v>
      </c>
      <c r="G377" s="21">
        <v>1.3720272290216001E-4</v>
      </c>
      <c r="H377" s="4">
        <v>7.97242348336595</v>
      </c>
      <c r="I377" s="3">
        <v>-736.46323600782705</v>
      </c>
      <c r="J377" s="3">
        <v>0</v>
      </c>
      <c r="K377" s="27">
        <v>0</v>
      </c>
      <c r="L377" s="12">
        <v>29835.905782047499</v>
      </c>
      <c r="M377" s="9">
        <v>0</v>
      </c>
      <c r="N377" s="9">
        <v>29835.905782047499</v>
      </c>
    </row>
    <row r="378" spans="1:14" x14ac:dyDescent="0.3">
      <c r="A378" s="13" t="s">
        <v>50</v>
      </c>
      <c r="B378" s="13" t="s">
        <v>404</v>
      </c>
      <c r="C378" s="25">
        <v>139</v>
      </c>
      <c r="D378" s="7">
        <v>756182.94</v>
      </c>
      <c r="E378" s="7">
        <v>242050</v>
      </c>
      <c r="F378" s="8">
        <v>434.24676166081298</v>
      </c>
      <c r="G378" s="22">
        <v>2.75765332345241E-5</v>
      </c>
      <c r="H378" s="5">
        <v>3.1240774220202399</v>
      </c>
      <c r="I378" s="2">
        <v>-1051.66323833918</v>
      </c>
      <c r="J378" s="2">
        <v>0</v>
      </c>
      <c r="K378" s="26">
        <v>0</v>
      </c>
      <c r="L378" s="11">
        <v>5996.7530525431803</v>
      </c>
      <c r="M378" s="7">
        <v>0</v>
      </c>
      <c r="N378" s="7">
        <v>5996.7530525431903</v>
      </c>
    </row>
    <row r="379" spans="1:14" x14ac:dyDescent="0.3">
      <c r="A379" s="14" t="s">
        <v>18</v>
      </c>
      <c r="B379" s="14" t="s">
        <v>405</v>
      </c>
      <c r="C379" s="24">
        <v>22478</v>
      </c>
      <c r="D379" s="9">
        <v>34852613.060000002</v>
      </c>
      <c r="E379" s="9">
        <v>2824700</v>
      </c>
      <c r="F379" s="10">
        <v>277345.21767362201</v>
      </c>
      <c r="G379" s="21">
        <v>1.7612611740296401E-2</v>
      </c>
      <c r="H379" s="4">
        <v>12.3385184479767</v>
      </c>
      <c r="I379" s="3">
        <v>37055.397673621999</v>
      </c>
      <c r="J379" s="3">
        <v>37055.397673621999</v>
      </c>
      <c r="K379" s="27">
        <v>1.86585650057546E-2</v>
      </c>
      <c r="L379" s="12">
        <v>3830013.0882533402</v>
      </c>
      <c r="M379" s="9">
        <v>1089000.4033554699</v>
      </c>
      <c r="N379" s="9">
        <v>4919013.4916088199</v>
      </c>
    </row>
    <row r="380" spans="1:14" x14ac:dyDescent="0.3">
      <c r="A380" s="13" t="s">
        <v>16</v>
      </c>
      <c r="B380" s="13" t="s">
        <v>406</v>
      </c>
      <c r="C380" s="25">
        <v>1357</v>
      </c>
      <c r="D380" s="7">
        <v>1431329.45</v>
      </c>
      <c r="E380" s="7">
        <v>146300</v>
      </c>
      <c r="F380" s="8">
        <v>13276.241036568599</v>
      </c>
      <c r="G380" s="22">
        <v>8.4309828995445099E-4</v>
      </c>
      <c r="H380" s="5">
        <v>9.7835232399179706</v>
      </c>
      <c r="I380" s="2">
        <v>-1230.0889634313</v>
      </c>
      <c r="J380" s="2">
        <v>0</v>
      </c>
      <c r="K380" s="26">
        <v>0</v>
      </c>
      <c r="L380" s="11">
        <v>183338.935350607</v>
      </c>
      <c r="M380" s="7">
        <v>0</v>
      </c>
      <c r="N380" s="7">
        <v>183338.935350607</v>
      </c>
    </row>
    <row r="381" spans="1:14" x14ac:dyDescent="0.3">
      <c r="A381" s="14" t="s">
        <v>53</v>
      </c>
      <c r="B381" s="14" t="s">
        <v>407</v>
      </c>
      <c r="C381" s="24">
        <v>23130</v>
      </c>
      <c r="D381" s="9">
        <v>77367943</v>
      </c>
      <c r="E381" s="9">
        <v>7568500</v>
      </c>
      <c r="F381" s="10">
        <v>236443.22145603399</v>
      </c>
      <c r="G381" s="21">
        <v>1.5015159421391901E-2</v>
      </c>
      <c r="H381" s="4">
        <v>10.222361498315299</v>
      </c>
      <c r="I381" s="3">
        <v>-10816.478543965</v>
      </c>
      <c r="J381" s="3">
        <v>0</v>
      </c>
      <c r="K381" s="27">
        <v>0</v>
      </c>
      <c r="L381" s="12">
        <v>3265174.8618614301</v>
      </c>
      <c r="M381" s="9">
        <v>0</v>
      </c>
      <c r="N381" s="9">
        <v>3265174.8618614301</v>
      </c>
    </row>
    <row r="382" spans="1:14" x14ac:dyDescent="0.3">
      <c r="A382" s="13" t="s">
        <v>62</v>
      </c>
      <c r="B382" s="13" t="s">
        <v>408</v>
      </c>
      <c r="C382" s="25">
        <v>1474</v>
      </c>
      <c r="D382" s="7">
        <v>3163127</v>
      </c>
      <c r="E382" s="7">
        <v>275250</v>
      </c>
      <c r="F382" s="8">
        <v>16938.961663941802</v>
      </c>
      <c r="G382" s="22">
        <v>1.0756967708808901E-3</v>
      </c>
      <c r="H382" s="5">
        <v>11.4918328792007</v>
      </c>
      <c r="I382" s="2">
        <v>1181.9016639418701</v>
      </c>
      <c r="J382" s="2">
        <v>1181.9016639418701</v>
      </c>
      <c r="K382" s="26">
        <v>5.9512487819735895E-4</v>
      </c>
      <c r="L382" s="11">
        <v>233919.46476850801</v>
      </c>
      <c r="M382" s="7">
        <v>34734.248437857801</v>
      </c>
      <c r="N382" s="7">
        <v>268653.71320636501</v>
      </c>
    </row>
    <row r="383" spans="1:14" x14ac:dyDescent="0.3">
      <c r="A383" s="14" t="s">
        <v>62</v>
      </c>
      <c r="B383" s="14" t="s">
        <v>409</v>
      </c>
      <c r="C383" s="24">
        <v>2672</v>
      </c>
      <c r="D383" s="9">
        <v>5606526.3799999999</v>
      </c>
      <c r="E383" s="9">
        <v>491250</v>
      </c>
      <c r="F383" s="10">
        <v>30494.938396661499</v>
      </c>
      <c r="G383" s="21">
        <v>1.93655947821934E-3</v>
      </c>
      <c r="H383" s="4">
        <v>11.4127763460559</v>
      </c>
      <c r="I383" s="3">
        <v>1931.25839666157</v>
      </c>
      <c r="J383" s="3">
        <v>1931.25839666157</v>
      </c>
      <c r="K383" s="27">
        <v>9.7244969962016596E-4</v>
      </c>
      <c r="L383" s="12">
        <v>421121.42464319698</v>
      </c>
      <c r="M383" s="9">
        <v>56756.675275009497</v>
      </c>
      <c r="N383" s="9">
        <v>477878.09991820599</v>
      </c>
    </row>
    <row r="384" spans="1:14" x14ac:dyDescent="0.3">
      <c r="A384" s="13" t="s">
        <v>53</v>
      </c>
      <c r="B384" s="13" t="s">
        <v>410</v>
      </c>
      <c r="C384" s="25">
        <v>1962</v>
      </c>
      <c r="D384" s="7">
        <v>7367738</v>
      </c>
      <c r="E384" s="7">
        <v>862250</v>
      </c>
      <c r="F384" s="8">
        <v>16764.861648013899</v>
      </c>
      <c r="G384" s="22">
        <v>1.0646406725993401E-3</v>
      </c>
      <c r="H384" s="5">
        <v>8.5447816758480695</v>
      </c>
      <c r="I384" s="2">
        <v>-4208.9183519860799</v>
      </c>
      <c r="J384" s="2">
        <v>0</v>
      </c>
      <c r="K384" s="26">
        <v>0</v>
      </c>
      <c r="L384" s="11">
        <v>231515.221618896</v>
      </c>
      <c r="M384" s="7">
        <v>0</v>
      </c>
      <c r="N384" s="7">
        <v>231515.221618896</v>
      </c>
    </row>
    <row r="385" spans="1:14" x14ac:dyDescent="0.3">
      <c r="A385" s="14" t="s">
        <v>16</v>
      </c>
      <c r="B385" s="14" t="s">
        <v>411</v>
      </c>
      <c r="C385" s="24">
        <v>698</v>
      </c>
      <c r="D385" s="9">
        <v>1104657</v>
      </c>
      <c r="E385" s="9">
        <v>131250</v>
      </c>
      <c r="F385" s="10">
        <v>5874.6711314285703</v>
      </c>
      <c r="G385" s="21">
        <v>3.7306683204301898E-4</v>
      </c>
      <c r="H385" s="4">
        <v>8.4164342857142795</v>
      </c>
      <c r="I385" s="3">
        <v>-1586.94886857142</v>
      </c>
      <c r="J385" s="3">
        <v>0</v>
      </c>
      <c r="K385" s="27">
        <v>0</v>
      </c>
      <c r="L385" s="12">
        <v>81126.573990662495</v>
      </c>
      <c r="M385" s="9">
        <v>0</v>
      </c>
      <c r="N385" s="9">
        <v>81126.573990662495</v>
      </c>
    </row>
    <row r="386" spans="1:14" x14ac:dyDescent="0.3">
      <c r="A386" s="13" t="s">
        <v>30</v>
      </c>
      <c r="B386" s="13" t="s">
        <v>412</v>
      </c>
      <c r="C386" s="25">
        <v>40</v>
      </c>
      <c r="D386" s="7">
        <v>150137.91</v>
      </c>
      <c r="E386" s="7">
        <v>15550</v>
      </c>
      <c r="F386" s="8">
        <v>386.20684244372899</v>
      </c>
      <c r="G386" s="22">
        <v>2.4525792167838799E-5</v>
      </c>
      <c r="H386" s="5">
        <v>9.65517106109324</v>
      </c>
      <c r="I386" s="2">
        <v>-41.393157556270097</v>
      </c>
      <c r="J386" s="2">
        <v>0</v>
      </c>
      <c r="K386" s="26">
        <v>0</v>
      </c>
      <c r="L386" s="11">
        <v>5333.3433103330699</v>
      </c>
      <c r="M386" s="7">
        <v>0</v>
      </c>
      <c r="N386" s="7">
        <v>5333.3433103330799</v>
      </c>
    </row>
    <row r="387" spans="1:14" x14ac:dyDescent="0.3">
      <c r="A387" s="14" t="s">
        <v>32</v>
      </c>
      <c r="B387" s="14" t="s">
        <v>413</v>
      </c>
      <c r="C387" s="24">
        <v>1204</v>
      </c>
      <c r="D387" s="9">
        <v>2995444</v>
      </c>
      <c r="E387" s="9">
        <v>351400</v>
      </c>
      <c r="F387" s="10">
        <v>10263.2742629482</v>
      </c>
      <c r="G387" s="21">
        <v>6.51761967607479E-4</v>
      </c>
      <c r="H387" s="4">
        <v>8.5243141718838906</v>
      </c>
      <c r="I387" s="3">
        <v>-2607.4857370517898</v>
      </c>
      <c r="J387" s="3">
        <v>0</v>
      </c>
      <c r="K387" s="27">
        <v>0</v>
      </c>
      <c r="L387" s="12">
        <v>141731.21528882199</v>
      </c>
      <c r="M387" s="9">
        <v>0</v>
      </c>
      <c r="N387" s="9">
        <v>141731.21528882199</v>
      </c>
    </row>
    <row r="388" spans="1:14" x14ac:dyDescent="0.3">
      <c r="A388" s="13" t="s">
        <v>18</v>
      </c>
      <c r="B388" s="13" t="s">
        <v>414</v>
      </c>
      <c r="C388" s="25">
        <v>3020</v>
      </c>
      <c r="D388" s="7">
        <v>6374722</v>
      </c>
      <c r="E388" s="7">
        <v>1041250</v>
      </c>
      <c r="F388" s="8">
        <v>18488.989618247298</v>
      </c>
      <c r="G388" s="22">
        <v>1.17413019899183E-3</v>
      </c>
      <c r="H388" s="5">
        <v>6.1221819927971097</v>
      </c>
      <c r="I388" s="2">
        <v>-13794.810381752701</v>
      </c>
      <c r="J388" s="2">
        <v>0</v>
      </c>
      <c r="K388" s="26">
        <v>0</v>
      </c>
      <c r="L388" s="11">
        <v>255324.65575014701</v>
      </c>
      <c r="M388" s="7">
        <v>0</v>
      </c>
      <c r="N388" s="7">
        <v>255324.65575014701</v>
      </c>
    </row>
    <row r="389" spans="1:14" x14ac:dyDescent="0.3">
      <c r="A389" s="14" t="s">
        <v>26</v>
      </c>
      <c r="B389" s="14" t="s">
        <v>415</v>
      </c>
      <c r="C389" s="24">
        <v>829</v>
      </c>
      <c r="D389" s="9">
        <v>742700.8</v>
      </c>
      <c r="E389" s="9">
        <v>68200</v>
      </c>
      <c r="F389" s="10">
        <v>9027.8440351906102</v>
      </c>
      <c r="G389" s="21">
        <v>5.7330684544515398E-4</v>
      </c>
      <c r="H389" s="4">
        <v>10.890041055718401</v>
      </c>
      <c r="I389" s="3">
        <v>165.83403519061599</v>
      </c>
      <c r="J389" s="3">
        <v>165.83403519061599</v>
      </c>
      <c r="K389" s="27">
        <v>8.3502683010560396E-5</v>
      </c>
      <c r="L389" s="12">
        <v>124670.477838127</v>
      </c>
      <c r="M389" s="9">
        <v>4873.6039160417204</v>
      </c>
      <c r="N389" s="9">
        <v>129544.081754169</v>
      </c>
    </row>
    <row r="390" spans="1:14" x14ac:dyDescent="0.3">
      <c r="A390" s="13" t="s">
        <v>16</v>
      </c>
      <c r="B390" s="13" t="s">
        <v>416</v>
      </c>
      <c r="C390" s="25">
        <v>270</v>
      </c>
      <c r="D390" s="7">
        <v>731481.8</v>
      </c>
      <c r="E390" s="7">
        <v>47150</v>
      </c>
      <c r="F390" s="8">
        <v>4188.7611028632</v>
      </c>
      <c r="G390" s="22">
        <v>2.6600430898506998E-4</v>
      </c>
      <c r="H390" s="5">
        <v>15.513930010604399</v>
      </c>
      <c r="I390" s="2">
        <v>1302.4611028632</v>
      </c>
      <c r="J390" s="2">
        <v>1302.4611028632</v>
      </c>
      <c r="K390" s="26">
        <v>6.5583036968833901E-4</v>
      </c>
      <c r="L390" s="11">
        <v>57844.912496064302</v>
      </c>
      <c r="M390" s="7">
        <v>38277.302509764297</v>
      </c>
      <c r="N390" s="7">
        <v>96122.215005828606</v>
      </c>
    </row>
    <row r="391" spans="1:14" x14ac:dyDescent="0.3">
      <c r="A391" s="14" t="s">
        <v>22</v>
      </c>
      <c r="B391" s="14" t="s">
        <v>417</v>
      </c>
      <c r="C391" s="24">
        <v>4870</v>
      </c>
      <c r="D391" s="9">
        <v>5279742.58</v>
      </c>
      <c r="E391" s="9">
        <v>832100</v>
      </c>
      <c r="F391" s="10">
        <v>30900.5484492248</v>
      </c>
      <c r="G391" s="21">
        <v>1.9623174575120099E-3</v>
      </c>
      <c r="H391" s="4">
        <v>6.34508181708929</v>
      </c>
      <c r="I391" s="3">
        <v>-21159.751550775101</v>
      </c>
      <c r="J391" s="3">
        <v>0</v>
      </c>
      <c r="K391" s="27">
        <v>0</v>
      </c>
      <c r="L391" s="12">
        <v>426722.71758444601</v>
      </c>
      <c r="M391" s="9">
        <v>0</v>
      </c>
      <c r="N391" s="9">
        <v>426722.71758444601</v>
      </c>
    </row>
    <row r="392" spans="1:14" x14ac:dyDescent="0.3">
      <c r="A392" s="13" t="s">
        <v>37</v>
      </c>
      <c r="B392" s="13" t="s">
        <v>418</v>
      </c>
      <c r="C392" s="25">
        <v>8640</v>
      </c>
      <c r="D392" s="7">
        <v>18305260.43</v>
      </c>
      <c r="E392" s="7">
        <v>1530750</v>
      </c>
      <c r="F392" s="8">
        <v>103320.23525409101</v>
      </c>
      <c r="G392" s="22">
        <v>6.5612784085855701E-3</v>
      </c>
      <c r="H392" s="5">
        <v>11.9583605618161</v>
      </c>
      <c r="I392" s="2">
        <v>10958.635254091099</v>
      </c>
      <c r="J392" s="2">
        <v>10958.635254091099</v>
      </c>
      <c r="K392" s="26">
        <v>5.5180195356092001E-3</v>
      </c>
      <c r="L392" s="11">
        <v>1426806.1177469499</v>
      </c>
      <c r="M392" s="7">
        <v>322057.21598357102</v>
      </c>
      <c r="N392" s="7">
        <v>1748863.33373052</v>
      </c>
    </row>
    <row r="393" spans="1:14" x14ac:dyDescent="0.3">
      <c r="A393" s="14" t="s">
        <v>37</v>
      </c>
      <c r="B393" s="14" t="s">
        <v>419</v>
      </c>
      <c r="C393" s="24">
        <v>950</v>
      </c>
      <c r="D393" s="9">
        <v>2083898</v>
      </c>
      <c r="E393" s="9">
        <v>239800</v>
      </c>
      <c r="F393" s="10">
        <v>8255.6426188490404</v>
      </c>
      <c r="G393" s="21">
        <v>5.24268741073237E-4</v>
      </c>
      <c r="H393" s="4">
        <v>8.6901501251042497</v>
      </c>
      <c r="I393" s="3">
        <v>-1899.85738115095</v>
      </c>
      <c r="J393" s="3">
        <v>0</v>
      </c>
      <c r="K393" s="27">
        <v>0</v>
      </c>
      <c r="L393" s="12">
        <v>114006.722550894</v>
      </c>
      <c r="M393" s="9">
        <v>0</v>
      </c>
      <c r="N393" s="9">
        <v>114006.722550894</v>
      </c>
    </row>
    <row r="394" spans="1:14" x14ac:dyDescent="0.3">
      <c r="A394" s="13" t="s">
        <v>26</v>
      </c>
      <c r="B394" s="13" t="s">
        <v>420</v>
      </c>
      <c r="C394" s="25">
        <v>449</v>
      </c>
      <c r="D394" s="7">
        <v>410929.56</v>
      </c>
      <c r="E394" s="7">
        <v>30650</v>
      </c>
      <c r="F394" s="8">
        <v>6019.8163928221802</v>
      </c>
      <c r="G394" s="22">
        <v>3.8228417913237E-4</v>
      </c>
      <c r="H394" s="5">
        <v>13.4071634584013</v>
      </c>
      <c r="I394" s="2">
        <v>1220.00639282218</v>
      </c>
      <c r="J394" s="2">
        <v>1220.00639282218</v>
      </c>
      <c r="K394" s="26">
        <v>6.1431181466211303E-4</v>
      </c>
      <c r="L394" s="11">
        <v>83130.964964116007</v>
      </c>
      <c r="M394" s="7">
        <v>35854.087050464397</v>
      </c>
      <c r="N394" s="7">
        <v>118985.05201458</v>
      </c>
    </row>
    <row r="395" spans="1:14" x14ac:dyDescent="0.3">
      <c r="A395" s="14" t="s">
        <v>37</v>
      </c>
      <c r="B395" s="14" t="s">
        <v>421</v>
      </c>
      <c r="C395" s="24">
        <v>995</v>
      </c>
      <c r="D395" s="9">
        <v>1791518.26</v>
      </c>
      <c r="E395" s="9">
        <v>153400</v>
      </c>
      <c r="F395" s="10">
        <v>11620.343342242501</v>
      </c>
      <c r="G395" s="21">
        <v>7.3794167893929301E-4</v>
      </c>
      <c r="H395" s="4">
        <v>11.6787370273794</v>
      </c>
      <c r="I395" s="3">
        <v>983.79334224250294</v>
      </c>
      <c r="J395" s="3">
        <v>983.79334224250294</v>
      </c>
      <c r="K395" s="27">
        <v>4.9537107090682402E-4</v>
      </c>
      <c r="L395" s="12">
        <v>160471.73073364701</v>
      </c>
      <c r="M395" s="9">
        <v>28912.153526371701</v>
      </c>
      <c r="N395" s="9">
        <v>189383.884260019</v>
      </c>
    </row>
    <row r="396" spans="1:14" x14ac:dyDescent="0.3">
      <c r="A396" s="13" t="s">
        <v>28</v>
      </c>
      <c r="B396" s="13" t="s">
        <v>422</v>
      </c>
      <c r="C396" s="25">
        <v>630</v>
      </c>
      <c r="D396" s="7">
        <v>1270046.75</v>
      </c>
      <c r="E396" s="7">
        <v>85700</v>
      </c>
      <c r="F396" s="8">
        <v>9336.3996791131794</v>
      </c>
      <c r="G396" s="22">
        <v>5.9290145321329898E-4</v>
      </c>
      <c r="H396" s="5">
        <v>14.819682030338299</v>
      </c>
      <c r="I396" s="2">
        <v>2601.6996791131801</v>
      </c>
      <c r="J396" s="2">
        <v>2601.6996791131801</v>
      </c>
      <c r="K396" s="26">
        <v>1.31003809527972E-3</v>
      </c>
      <c r="L396" s="11">
        <v>128931.49291742301</v>
      </c>
      <c r="M396" s="7">
        <v>76459.899983233205</v>
      </c>
      <c r="N396" s="7">
        <v>205391.39290065601</v>
      </c>
    </row>
    <row r="397" spans="1:14" x14ac:dyDescent="0.3">
      <c r="A397" s="14" t="s">
        <v>32</v>
      </c>
      <c r="B397" s="14" t="s">
        <v>423</v>
      </c>
      <c r="C397" s="24">
        <v>284</v>
      </c>
      <c r="D397" s="9">
        <v>1327847.22</v>
      </c>
      <c r="E397" s="9">
        <v>162800</v>
      </c>
      <c r="F397" s="10">
        <v>2316.39195626535</v>
      </c>
      <c r="G397" s="21">
        <v>1.47100831614331E-4</v>
      </c>
      <c r="H397" s="4">
        <v>8.1563097051596998</v>
      </c>
      <c r="I397" s="3">
        <v>-719.56804373464297</v>
      </c>
      <c r="J397" s="3">
        <v>0</v>
      </c>
      <c r="K397" s="27">
        <v>0</v>
      </c>
      <c r="L397" s="12">
        <v>31988.3341938903</v>
      </c>
      <c r="M397" s="9">
        <v>0</v>
      </c>
      <c r="N397" s="9">
        <v>31988.3341938903</v>
      </c>
    </row>
    <row r="398" spans="1:14" x14ac:dyDescent="0.3">
      <c r="A398" s="13" t="s">
        <v>18</v>
      </c>
      <c r="B398" s="13" t="s">
        <v>424</v>
      </c>
      <c r="C398" s="25">
        <v>7774</v>
      </c>
      <c r="D398" s="7">
        <v>14404289</v>
      </c>
      <c r="E398" s="7">
        <v>1257800</v>
      </c>
      <c r="F398" s="8">
        <v>89027.621788837598</v>
      </c>
      <c r="G398" s="22">
        <v>5.6536361069473304E-3</v>
      </c>
      <c r="H398" s="5">
        <v>11.4519709015741</v>
      </c>
      <c r="I398" s="2">
        <v>5923.5617888376501</v>
      </c>
      <c r="J398" s="2">
        <v>5923.5617888376501</v>
      </c>
      <c r="K398" s="26">
        <v>2.9827007572856001E-3</v>
      </c>
      <c r="L398" s="11">
        <v>1229431.53492041</v>
      </c>
      <c r="M398" s="7">
        <v>174084.25175092</v>
      </c>
      <c r="N398" s="7">
        <v>1403515.78667133</v>
      </c>
    </row>
    <row r="399" spans="1:14" x14ac:dyDescent="0.3">
      <c r="A399" s="14" t="s">
        <v>28</v>
      </c>
      <c r="B399" s="14" t="s">
        <v>425</v>
      </c>
      <c r="C399" s="24">
        <v>1162</v>
      </c>
      <c r="D399" s="9">
        <v>3059754</v>
      </c>
      <c r="E399" s="9">
        <v>1240850</v>
      </c>
      <c r="F399" s="10">
        <v>2865.3214715719</v>
      </c>
      <c r="G399" s="21">
        <v>1.8196021194538401E-4</v>
      </c>
      <c r="H399" s="4">
        <v>2.4658532457589502</v>
      </c>
      <c r="I399" s="3">
        <v>-9556.4585284280893</v>
      </c>
      <c r="J399" s="3">
        <v>0</v>
      </c>
      <c r="K399" s="27">
        <v>0</v>
      </c>
      <c r="L399" s="12">
        <v>39568.804647960802</v>
      </c>
      <c r="M399" s="9">
        <v>0</v>
      </c>
      <c r="N399" s="9">
        <v>39568.804647960802</v>
      </c>
    </row>
    <row r="400" spans="1:14" x14ac:dyDescent="0.3">
      <c r="A400" s="13" t="s">
        <v>53</v>
      </c>
      <c r="B400" s="13" t="s">
        <v>426</v>
      </c>
      <c r="C400" s="25">
        <v>27110</v>
      </c>
      <c r="D400" s="7">
        <v>73553020</v>
      </c>
      <c r="E400" s="7">
        <v>7271250</v>
      </c>
      <c r="F400" s="8">
        <v>274233.77991404501</v>
      </c>
      <c r="G400" s="22">
        <v>1.7415022087685202E-2</v>
      </c>
      <c r="H400" s="5">
        <v>10.1155949802303</v>
      </c>
      <c r="I400" s="2">
        <v>-15572.120085954901</v>
      </c>
      <c r="J400" s="2">
        <v>0</v>
      </c>
      <c r="K400" s="26">
        <v>0</v>
      </c>
      <c r="L400" s="11">
        <v>3787045.5280320998</v>
      </c>
      <c r="M400" s="7">
        <v>0</v>
      </c>
      <c r="N400" s="7">
        <v>3787045.5280320998</v>
      </c>
    </row>
    <row r="401" spans="1:14" x14ac:dyDescent="0.3">
      <c r="A401" s="14" t="s">
        <v>39</v>
      </c>
      <c r="B401" s="14" t="s">
        <v>427</v>
      </c>
      <c r="C401" s="24">
        <v>1546</v>
      </c>
      <c r="D401" s="9">
        <v>4713689</v>
      </c>
      <c r="E401" s="9">
        <v>448200</v>
      </c>
      <c r="F401" s="10">
        <v>16259.1771396697</v>
      </c>
      <c r="G401" s="21">
        <v>1.0325275358261301E-3</v>
      </c>
      <c r="H401" s="4">
        <v>10.516932173136899</v>
      </c>
      <c r="I401" s="3">
        <v>-267.56286033021001</v>
      </c>
      <c r="J401" s="3">
        <v>0</v>
      </c>
      <c r="K401" s="27">
        <v>0</v>
      </c>
      <c r="L401" s="12">
        <v>224531.94531894501</v>
      </c>
      <c r="M401" s="9">
        <v>0</v>
      </c>
      <c r="N401" s="9">
        <v>224531.94531894501</v>
      </c>
    </row>
    <row r="402" spans="1:14" x14ac:dyDescent="0.3">
      <c r="A402" s="13" t="s">
        <v>28</v>
      </c>
      <c r="B402" s="13" t="s">
        <v>428</v>
      </c>
      <c r="C402" s="25">
        <v>641</v>
      </c>
      <c r="D402" s="7">
        <v>3535924</v>
      </c>
      <c r="E402" s="7">
        <v>945050</v>
      </c>
      <c r="F402" s="8">
        <v>2398.3146754139898</v>
      </c>
      <c r="G402" s="22">
        <v>1.52303275908043E-4</v>
      </c>
      <c r="H402" s="5">
        <v>3.7415205544680101</v>
      </c>
      <c r="I402" s="2">
        <v>-4453.9753245860002</v>
      </c>
      <c r="J402" s="2">
        <v>0</v>
      </c>
      <c r="K402" s="26">
        <v>0</v>
      </c>
      <c r="L402" s="11">
        <v>33119.650209347397</v>
      </c>
      <c r="M402" s="7">
        <v>0</v>
      </c>
      <c r="N402" s="7">
        <v>33119.650209347397</v>
      </c>
    </row>
    <row r="403" spans="1:14" x14ac:dyDescent="0.3">
      <c r="A403" s="14" t="s">
        <v>32</v>
      </c>
      <c r="B403" s="14" t="s">
        <v>429</v>
      </c>
      <c r="C403" s="24">
        <v>1806</v>
      </c>
      <c r="D403" s="9">
        <v>9301262</v>
      </c>
      <c r="E403" s="9">
        <v>1141050</v>
      </c>
      <c r="F403" s="10">
        <v>14721.5978020244</v>
      </c>
      <c r="G403" s="21">
        <v>9.3488464830493196E-4</v>
      </c>
      <c r="H403" s="4">
        <v>8.1514937995705701</v>
      </c>
      <c r="I403" s="3">
        <v>-4584.5421979755401</v>
      </c>
      <c r="J403" s="3">
        <v>0</v>
      </c>
      <c r="K403" s="27">
        <v>0</v>
      </c>
      <c r="L403" s="12">
        <v>203298.664151142</v>
      </c>
      <c r="M403" s="9">
        <v>0</v>
      </c>
      <c r="N403" s="9">
        <v>203298.664151142</v>
      </c>
    </row>
    <row r="404" spans="1:14" x14ac:dyDescent="0.3">
      <c r="A404" s="13" t="s">
        <v>30</v>
      </c>
      <c r="B404" s="13" t="s">
        <v>430</v>
      </c>
      <c r="C404" s="25">
        <v>317</v>
      </c>
      <c r="D404" s="7">
        <v>353223</v>
      </c>
      <c r="E404" s="7">
        <v>28600</v>
      </c>
      <c r="F404" s="8">
        <v>3915.09409090909</v>
      </c>
      <c r="G404" s="22">
        <v>2.4862527909551502E-4</v>
      </c>
      <c r="H404" s="5">
        <v>12.3504545454545</v>
      </c>
      <c r="I404" s="2">
        <v>526.36409090909001</v>
      </c>
      <c r="J404" s="2">
        <v>526.36409090909001</v>
      </c>
      <c r="K404" s="26">
        <v>2.6504097172092798E-4</v>
      </c>
      <c r="L404" s="11">
        <v>54065.693779407397</v>
      </c>
      <c r="M404" s="7">
        <v>15469.0205286848</v>
      </c>
      <c r="N404" s="7">
        <v>69534.714308092196</v>
      </c>
    </row>
    <row r="405" spans="1:14" x14ac:dyDescent="0.3">
      <c r="A405" s="14" t="s">
        <v>30</v>
      </c>
      <c r="B405" s="14" t="s">
        <v>431</v>
      </c>
      <c r="C405" s="24">
        <v>398</v>
      </c>
      <c r="D405" s="9">
        <v>385506.2</v>
      </c>
      <c r="E405" s="9">
        <v>24650</v>
      </c>
      <c r="F405" s="10">
        <v>6224.4003083164298</v>
      </c>
      <c r="G405" s="21">
        <v>3.9527613587903401E-4</v>
      </c>
      <c r="H405" s="4">
        <v>15.6391967545638</v>
      </c>
      <c r="I405" s="3">
        <v>1969.7803083164299</v>
      </c>
      <c r="J405" s="3">
        <v>1969.7803083164299</v>
      </c>
      <c r="K405" s="27">
        <v>9.9184670080981101E-4</v>
      </c>
      <c r="L405" s="12">
        <v>85956.177097072796</v>
      </c>
      <c r="M405" s="9">
        <v>57888.774239366903</v>
      </c>
      <c r="N405" s="9">
        <v>143844.951336439</v>
      </c>
    </row>
    <row r="406" spans="1:14" x14ac:dyDescent="0.3">
      <c r="A406" s="13" t="s">
        <v>53</v>
      </c>
      <c r="B406" s="13" t="s">
        <v>432</v>
      </c>
      <c r="C406" s="25">
        <v>10685</v>
      </c>
      <c r="D406" s="7">
        <v>18957468</v>
      </c>
      <c r="E406" s="7">
        <v>2035150</v>
      </c>
      <c r="F406" s="8">
        <v>99531.015197896893</v>
      </c>
      <c r="G406" s="22">
        <v>6.3206466709695604E-3</v>
      </c>
      <c r="H406" s="5">
        <v>9.3150224799154806</v>
      </c>
      <c r="I406" s="2">
        <v>-14691.634802103001</v>
      </c>
      <c r="J406" s="2">
        <v>0</v>
      </c>
      <c r="K406" s="26">
        <v>0</v>
      </c>
      <c r="L406" s="11">
        <v>1374478.6879422099</v>
      </c>
      <c r="M406" s="7">
        <v>0</v>
      </c>
      <c r="N406" s="7">
        <v>1374478.6879422099</v>
      </c>
    </row>
    <row r="407" spans="1:14" x14ac:dyDescent="0.3">
      <c r="A407" s="14" t="s">
        <v>37</v>
      </c>
      <c r="B407" s="14" t="s">
        <v>433</v>
      </c>
      <c r="C407" s="24">
        <v>608</v>
      </c>
      <c r="D407" s="9">
        <v>1033247</v>
      </c>
      <c r="E407" s="9">
        <v>99650</v>
      </c>
      <c r="F407" s="10">
        <v>6304.2064826894102</v>
      </c>
      <c r="G407" s="21">
        <v>4.0034417049488201E-4</v>
      </c>
      <c r="H407" s="4">
        <v>10.368760662318101</v>
      </c>
      <c r="I407" s="3">
        <v>-195.31351731058601</v>
      </c>
      <c r="J407" s="3">
        <v>0</v>
      </c>
      <c r="K407" s="27">
        <v>0</v>
      </c>
      <c r="L407" s="12">
        <v>87058.264578284201</v>
      </c>
      <c r="M407" s="9">
        <v>0</v>
      </c>
      <c r="N407" s="9">
        <v>87058.264578284201</v>
      </c>
    </row>
    <row r="408" spans="1:14" x14ac:dyDescent="0.3">
      <c r="A408" s="13" t="s">
        <v>30</v>
      </c>
      <c r="B408" s="13" t="s">
        <v>434</v>
      </c>
      <c r="C408" s="25">
        <v>1207</v>
      </c>
      <c r="D408" s="7">
        <v>1629330</v>
      </c>
      <c r="E408" s="7">
        <v>153400</v>
      </c>
      <c r="F408" s="8">
        <v>12820.086766623201</v>
      </c>
      <c r="G408" s="22">
        <v>8.1413053591269002E-4</v>
      </c>
      <c r="H408" s="5">
        <v>10.6214471968709</v>
      </c>
      <c r="I408" s="2">
        <v>-82.743233376790997</v>
      </c>
      <c r="J408" s="2">
        <v>0</v>
      </c>
      <c r="K408" s="26">
        <v>0</v>
      </c>
      <c r="L408" s="11">
        <v>177039.64943247</v>
      </c>
      <c r="M408" s="7">
        <v>0</v>
      </c>
      <c r="N408" s="7">
        <v>177039.64943247</v>
      </c>
    </row>
    <row r="409" spans="1:14" x14ac:dyDescent="0.3">
      <c r="A409" s="14" t="s">
        <v>20</v>
      </c>
      <c r="B409" s="14" t="s">
        <v>435</v>
      </c>
      <c r="C409" s="24">
        <v>1143</v>
      </c>
      <c r="D409" s="9">
        <v>3105418.03</v>
      </c>
      <c r="E409" s="9">
        <v>282900</v>
      </c>
      <c r="F409" s="10">
        <v>12546.8109165429</v>
      </c>
      <c r="G409" s="21">
        <v>7.9677634648106597E-4</v>
      </c>
      <c r="H409" s="4">
        <v>10.977087416048001</v>
      </c>
      <c r="I409" s="3">
        <v>328.14091654294799</v>
      </c>
      <c r="J409" s="3">
        <v>328.14091654294799</v>
      </c>
      <c r="K409" s="27">
        <v>1.6522933247921701E-4</v>
      </c>
      <c r="L409" s="12">
        <v>173265.832485886</v>
      </c>
      <c r="M409" s="9">
        <v>9643.5502762687593</v>
      </c>
      <c r="N409" s="9">
        <v>182909.38276215401</v>
      </c>
    </row>
    <row r="410" spans="1:14" x14ac:dyDescent="0.3">
      <c r="A410" s="13" t="s">
        <v>26</v>
      </c>
      <c r="B410" s="13" t="s">
        <v>436</v>
      </c>
      <c r="C410" s="25">
        <v>250</v>
      </c>
      <c r="D410" s="7">
        <v>339816</v>
      </c>
      <c r="E410" s="7">
        <v>21500</v>
      </c>
      <c r="F410" s="8">
        <v>3951.3488372093002</v>
      </c>
      <c r="G410" s="22">
        <v>2.5092761109779299E-4</v>
      </c>
      <c r="H410" s="5">
        <v>15.8053953488372</v>
      </c>
      <c r="I410" s="2">
        <v>1278.8488372093</v>
      </c>
      <c r="J410" s="2">
        <v>1278.8488372093</v>
      </c>
      <c r="K410" s="26">
        <v>6.4394084693872701E-4</v>
      </c>
      <c r="L410" s="11">
        <v>54566.355568371502</v>
      </c>
      <c r="M410" s="7">
        <v>37583.374811356698</v>
      </c>
      <c r="N410" s="7">
        <v>92149.730379728193</v>
      </c>
    </row>
    <row r="411" spans="1:14" x14ac:dyDescent="0.3">
      <c r="A411" s="14" t="s">
        <v>62</v>
      </c>
      <c r="B411" s="14" t="s">
        <v>437</v>
      </c>
      <c r="C411" s="24">
        <v>1555</v>
      </c>
      <c r="D411" s="9">
        <v>4061151.07</v>
      </c>
      <c r="E411" s="9">
        <v>372300</v>
      </c>
      <c r="F411" s="10">
        <v>16962.3688258125</v>
      </c>
      <c r="G411" s="21">
        <v>1.0771832261276401E-3</v>
      </c>
      <c r="H411" s="4">
        <v>10.908275772226601</v>
      </c>
      <c r="I411" s="3">
        <v>339.41882581251599</v>
      </c>
      <c r="J411" s="3">
        <v>339.41882581251599</v>
      </c>
      <c r="K411" s="27">
        <v>1.70908116582107E-4</v>
      </c>
      <c r="L411" s="12">
        <v>234242.70717764401</v>
      </c>
      <c r="M411" s="9">
        <v>9974.9904581213796</v>
      </c>
      <c r="N411" s="9">
        <v>244217.697635766</v>
      </c>
    </row>
    <row r="412" spans="1:14" x14ac:dyDescent="0.3">
      <c r="A412" s="13" t="s">
        <v>35</v>
      </c>
      <c r="B412" s="13" t="s">
        <v>438</v>
      </c>
      <c r="C412" s="25">
        <v>266</v>
      </c>
      <c r="D412" s="7">
        <v>662039.66</v>
      </c>
      <c r="E412" s="7">
        <v>157200</v>
      </c>
      <c r="F412" s="8">
        <v>1120.2452262086499</v>
      </c>
      <c r="G412" s="22">
        <v>7.1140380168199804E-5</v>
      </c>
      <c r="H412" s="5">
        <v>4.2114482188295099</v>
      </c>
      <c r="I412" s="2">
        <v>-1723.29477379134</v>
      </c>
      <c r="J412" s="2">
        <v>0</v>
      </c>
      <c r="K412" s="26">
        <v>0</v>
      </c>
      <c r="L412" s="11">
        <v>15470.0842308431</v>
      </c>
      <c r="M412" s="7">
        <v>0</v>
      </c>
      <c r="N412" s="7">
        <v>15470.0842308431</v>
      </c>
    </row>
    <row r="413" spans="1:14" x14ac:dyDescent="0.3">
      <c r="A413" s="14" t="s">
        <v>32</v>
      </c>
      <c r="B413" s="14" t="s">
        <v>439</v>
      </c>
      <c r="C413" s="24">
        <v>1052</v>
      </c>
      <c r="D413" s="9">
        <v>3382185</v>
      </c>
      <c r="E413" s="9">
        <v>484800</v>
      </c>
      <c r="F413" s="10">
        <v>7339.2298267326696</v>
      </c>
      <c r="G413" s="21">
        <v>4.6607259535717599E-4</v>
      </c>
      <c r="H413" s="4">
        <v>6.9764542079207903</v>
      </c>
      <c r="I413" s="3">
        <v>-3906.65017326732</v>
      </c>
      <c r="J413" s="3">
        <v>0</v>
      </c>
      <c r="K413" s="27">
        <v>0</v>
      </c>
      <c r="L413" s="12">
        <v>101351.47283182701</v>
      </c>
      <c r="M413" s="9">
        <v>0</v>
      </c>
      <c r="N413" s="9">
        <v>101351.47283182701</v>
      </c>
    </row>
    <row r="414" spans="1:14" x14ac:dyDescent="0.3">
      <c r="A414" s="13" t="s">
        <v>35</v>
      </c>
      <c r="B414" s="13" t="s">
        <v>440</v>
      </c>
      <c r="C414" s="25">
        <v>426</v>
      </c>
      <c r="D414" s="7">
        <v>974478.49</v>
      </c>
      <c r="E414" s="7">
        <v>81650</v>
      </c>
      <c r="F414" s="8">
        <v>5084.2356</v>
      </c>
      <c r="G414" s="22">
        <v>3.2287078309881399E-4</v>
      </c>
      <c r="H414" s="5">
        <v>11.9348253521126</v>
      </c>
      <c r="I414" s="2">
        <v>530.29560000000004</v>
      </c>
      <c r="J414" s="2">
        <v>530.29560000000004</v>
      </c>
      <c r="K414" s="26">
        <v>2.6702061092462998E-4</v>
      </c>
      <c r="L414" s="11">
        <v>70211.013750664002</v>
      </c>
      <c r="M414" s="7">
        <v>15584.5614553672</v>
      </c>
      <c r="N414" s="7">
        <v>85795.575206031295</v>
      </c>
    </row>
    <row r="415" spans="1:14" x14ac:dyDescent="0.3">
      <c r="A415" s="14" t="s">
        <v>50</v>
      </c>
      <c r="B415" s="14" t="s">
        <v>441</v>
      </c>
      <c r="C415" s="24">
        <v>1149</v>
      </c>
      <c r="D415" s="9">
        <v>1325610</v>
      </c>
      <c r="E415" s="9">
        <v>141900</v>
      </c>
      <c r="F415" s="10">
        <v>10733.7976744186</v>
      </c>
      <c r="G415" s="21">
        <v>6.8164222381113899E-4</v>
      </c>
      <c r="H415" s="4">
        <v>9.3418604651162696</v>
      </c>
      <c r="I415" s="3">
        <v>-1549.0123255813901</v>
      </c>
      <c r="J415" s="3">
        <v>0</v>
      </c>
      <c r="K415" s="27">
        <v>0</v>
      </c>
      <c r="L415" s="12">
        <v>148228.93260797099</v>
      </c>
      <c r="M415" s="9">
        <v>0</v>
      </c>
      <c r="N415" s="9">
        <v>148228.93260797099</v>
      </c>
    </row>
    <row r="416" spans="1:14" x14ac:dyDescent="0.3">
      <c r="A416" s="13" t="s">
        <v>32</v>
      </c>
      <c r="B416" s="13" t="s">
        <v>442</v>
      </c>
      <c r="C416" s="25">
        <v>1232</v>
      </c>
      <c r="D416" s="7">
        <v>2821050.13</v>
      </c>
      <c r="E416" s="7">
        <v>299400</v>
      </c>
      <c r="F416" s="8">
        <v>11608.3291922511</v>
      </c>
      <c r="G416" s="22">
        <v>7.3717872884784396E-4</v>
      </c>
      <c r="H416" s="5">
        <v>9.4223451235804898</v>
      </c>
      <c r="I416" s="2">
        <v>-1561.7508077488301</v>
      </c>
      <c r="J416" s="2">
        <v>0</v>
      </c>
      <c r="K416" s="26">
        <v>0</v>
      </c>
      <c r="L416" s="11">
        <v>160305.82070968099</v>
      </c>
      <c r="M416" s="7">
        <v>0</v>
      </c>
      <c r="N416" s="7">
        <v>160305.82070968099</v>
      </c>
    </row>
    <row r="417" spans="1:14" x14ac:dyDescent="0.3">
      <c r="A417" s="14" t="s">
        <v>35</v>
      </c>
      <c r="B417" s="14" t="s">
        <v>443</v>
      </c>
      <c r="C417" s="24">
        <v>1025</v>
      </c>
      <c r="D417" s="9">
        <v>1536402</v>
      </c>
      <c r="E417" s="9">
        <v>131850</v>
      </c>
      <c r="F417" s="10">
        <v>11943.9670079635</v>
      </c>
      <c r="G417" s="21">
        <v>7.5849317076643805E-4</v>
      </c>
      <c r="H417" s="4">
        <v>11.6526507394766</v>
      </c>
      <c r="I417" s="3">
        <v>986.71700796359596</v>
      </c>
      <c r="J417" s="3">
        <v>986.71700796359596</v>
      </c>
      <c r="K417" s="27">
        <v>4.9684322908989296E-4</v>
      </c>
      <c r="L417" s="12">
        <v>164940.82843714199</v>
      </c>
      <c r="M417" s="9">
        <v>28998.075506688601</v>
      </c>
      <c r="N417" s="9">
        <v>193938.90394383</v>
      </c>
    </row>
    <row r="418" spans="1:14" x14ac:dyDescent="0.3">
      <c r="A418" s="13" t="s">
        <v>32</v>
      </c>
      <c r="B418" s="13" t="s">
        <v>444</v>
      </c>
      <c r="C418" s="25">
        <v>1669</v>
      </c>
      <c r="D418" s="7">
        <v>3996358</v>
      </c>
      <c r="E418" s="7">
        <v>582300</v>
      </c>
      <c r="F418" s="8">
        <v>11454.4418718873</v>
      </c>
      <c r="G418" s="22">
        <v>7.2740622349131703E-4</v>
      </c>
      <c r="H418" s="5">
        <v>6.8630568435514299</v>
      </c>
      <c r="I418" s="2">
        <v>-6387.1681281126503</v>
      </c>
      <c r="J418" s="2">
        <v>0</v>
      </c>
      <c r="K418" s="26">
        <v>0</v>
      </c>
      <c r="L418" s="11">
        <v>158180.705821985</v>
      </c>
      <c r="M418" s="7">
        <v>0</v>
      </c>
      <c r="N418" s="7">
        <v>158180.705821985</v>
      </c>
    </row>
    <row r="419" spans="1:14" x14ac:dyDescent="0.3">
      <c r="A419" s="14" t="s">
        <v>32</v>
      </c>
      <c r="B419" s="14" t="s">
        <v>445</v>
      </c>
      <c r="C419" s="24">
        <v>359</v>
      </c>
      <c r="D419" s="9">
        <v>1980744.07</v>
      </c>
      <c r="E419" s="9">
        <v>212700</v>
      </c>
      <c r="F419" s="10">
        <v>3343.1458445228</v>
      </c>
      <c r="G419" s="21">
        <v>2.12304110540161E-4</v>
      </c>
      <c r="H419" s="4">
        <v>9.3123839680300904</v>
      </c>
      <c r="I419" s="3">
        <v>-494.564155477197</v>
      </c>
      <c r="J419" s="3">
        <v>0</v>
      </c>
      <c r="K419" s="27">
        <v>0</v>
      </c>
      <c r="L419" s="12">
        <v>46167.344971241197</v>
      </c>
      <c r="M419" s="9">
        <v>0</v>
      </c>
      <c r="N419" s="9">
        <v>46167.344971241197</v>
      </c>
    </row>
    <row r="420" spans="1:14" x14ac:dyDescent="0.3">
      <c r="A420" s="13" t="s">
        <v>62</v>
      </c>
      <c r="B420" s="13" t="s">
        <v>446</v>
      </c>
      <c r="C420" s="25">
        <v>1422</v>
      </c>
      <c r="D420" s="7">
        <v>2088513</v>
      </c>
      <c r="E420" s="7">
        <v>248350</v>
      </c>
      <c r="F420" s="8">
        <v>11958.387300181101</v>
      </c>
      <c r="G420" s="22">
        <v>7.5940892121687095E-4</v>
      </c>
      <c r="H420" s="5">
        <v>8.4095550634185603</v>
      </c>
      <c r="I420" s="2">
        <v>-3242.7926998188</v>
      </c>
      <c r="J420" s="2">
        <v>0</v>
      </c>
      <c r="K420" s="26">
        <v>0</v>
      </c>
      <c r="L420" s="11">
        <v>165139.96620628401</v>
      </c>
      <c r="M420" s="7">
        <v>0</v>
      </c>
      <c r="N420" s="7">
        <v>165139.96620628401</v>
      </c>
    </row>
    <row r="421" spans="1:14" x14ac:dyDescent="0.3">
      <c r="A421" s="14" t="s">
        <v>35</v>
      </c>
      <c r="B421" s="14" t="s">
        <v>447</v>
      </c>
      <c r="C421" s="24">
        <v>409</v>
      </c>
      <c r="D421" s="9">
        <v>1583583</v>
      </c>
      <c r="E421" s="9">
        <v>174450</v>
      </c>
      <c r="F421" s="10">
        <v>3712.7282717110902</v>
      </c>
      <c r="G421" s="21">
        <v>2.3577418098415099E-4</v>
      </c>
      <c r="H421" s="4">
        <v>9.0775752364574291</v>
      </c>
      <c r="I421" s="3">
        <v>-659.48172828890699</v>
      </c>
      <c r="J421" s="3">
        <v>0</v>
      </c>
      <c r="K421" s="27">
        <v>0</v>
      </c>
      <c r="L421" s="12">
        <v>51271.112561657501</v>
      </c>
      <c r="M421" s="9">
        <v>0</v>
      </c>
      <c r="N421" s="9">
        <v>51271.112561657501</v>
      </c>
    </row>
    <row r="422" spans="1:14" x14ac:dyDescent="0.3">
      <c r="A422" s="13" t="s">
        <v>20</v>
      </c>
      <c r="B422" s="13" t="s">
        <v>448</v>
      </c>
      <c r="C422" s="25">
        <v>67</v>
      </c>
      <c r="D422" s="7">
        <v>104507.49</v>
      </c>
      <c r="E422" s="7">
        <v>8000</v>
      </c>
      <c r="F422" s="8">
        <v>875.25022875000002</v>
      </c>
      <c r="G422" s="22">
        <v>5.5582146264805E-5</v>
      </c>
      <c r="H422" s="5">
        <v>13.063436250000001</v>
      </c>
      <c r="I422" s="2">
        <v>159.02022875</v>
      </c>
      <c r="J422" s="2">
        <v>159.02022875</v>
      </c>
      <c r="K422" s="26">
        <v>8.0071715907504095E-5</v>
      </c>
      <c r="L422" s="11">
        <v>12086.813177193801</v>
      </c>
      <c r="M422" s="7">
        <v>4673.3567610233404</v>
      </c>
      <c r="N422" s="7">
        <v>16760.169938217201</v>
      </c>
    </row>
    <row r="423" spans="1:14" x14ac:dyDescent="0.3">
      <c r="A423" s="14" t="s">
        <v>50</v>
      </c>
      <c r="B423" s="14" t="s">
        <v>449</v>
      </c>
      <c r="C423" s="24">
        <v>545</v>
      </c>
      <c r="D423" s="9">
        <v>939564</v>
      </c>
      <c r="E423" s="9">
        <v>65300</v>
      </c>
      <c r="F423" s="10">
        <v>7841.6903522205203</v>
      </c>
      <c r="G423" s="21">
        <v>4.9798099538106595E-4</v>
      </c>
      <c r="H423" s="4">
        <v>14.3884226646248</v>
      </c>
      <c r="I423" s="3">
        <v>2015.6403522205201</v>
      </c>
      <c r="J423" s="3">
        <v>2015.6403522205201</v>
      </c>
      <c r="K423" s="27">
        <v>1.0149386837346099E-3</v>
      </c>
      <c r="L423" s="12">
        <v>108290.227374239</v>
      </c>
      <c r="M423" s="9">
        <v>59236.529477330703</v>
      </c>
      <c r="N423" s="9">
        <v>167526.75685157001</v>
      </c>
    </row>
    <row r="424" spans="1:14" x14ac:dyDescent="0.3">
      <c r="A424" s="13" t="s">
        <v>37</v>
      </c>
      <c r="B424" s="13" t="s">
        <v>450</v>
      </c>
      <c r="C424" s="25">
        <v>43</v>
      </c>
      <c r="D424" s="7">
        <v>423159.4</v>
      </c>
      <c r="E424" s="7">
        <v>77100</v>
      </c>
      <c r="F424" s="8">
        <v>236.00329701686101</v>
      </c>
      <c r="G424" s="22">
        <v>1.49872223312656E-5</v>
      </c>
      <c r="H424" s="5">
        <v>5.4884487678339804</v>
      </c>
      <c r="I424" s="2">
        <v>-223.66670298313801</v>
      </c>
      <c r="J424" s="2">
        <v>0</v>
      </c>
      <c r="K424" s="26">
        <v>0</v>
      </c>
      <c r="L424" s="11">
        <v>3259.0997026284299</v>
      </c>
      <c r="M424" s="7">
        <v>0</v>
      </c>
      <c r="N424" s="7">
        <v>3259.0997026284299</v>
      </c>
    </row>
    <row r="425" spans="1:14" x14ac:dyDescent="0.3">
      <c r="A425" s="14" t="s">
        <v>39</v>
      </c>
      <c r="B425" s="14" t="s">
        <v>451</v>
      </c>
      <c r="C425" s="24">
        <v>2772</v>
      </c>
      <c r="D425" s="9">
        <v>8658818</v>
      </c>
      <c r="E425" s="9">
        <v>641650</v>
      </c>
      <c r="F425" s="10">
        <v>37407.065372087498</v>
      </c>
      <c r="G425" s="21">
        <v>2.3755092093124901E-3</v>
      </c>
      <c r="H425" s="4">
        <v>13.4946123275929</v>
      </c>
      <c r="I425" s="3">
        <v>7774.3853720875904</v>
      </c>
      <c r="J425" s="3">
        <v>7774.3853720875904</v>
      </c>
      <c r="K425" s="27">
        <v>3.9146489837334703E-3</v>
      </c>
      <c r="L425" s="12">
        <v>516574.79862098198</v>
      </c>
      <c r="M425" s="9">
        <v>228477.07318146099</v>
      </c>
      <c r="N425" s="9">
        <v>745051.87180244399</v>
      </c>
    </row>
    <row r="426" spans="1:14" x14ac:dyDescent="0.3">
      <c r="A426" s="13" t="s">
        <v>62</v>
      </c>
      <c r="B426" s="13" t="s">
        <v>452</v>
      </c>
      <c r="C426" s="25">
        <v>807</v>
      </c>
      <c r="D426" s="7">
        <v>1071477</v>
      </c>
      <c r="E426" s="7">
        <v>76250</v>
      </c>
      <c r="F426" s="8">
        <v>11340.0910032786</v>
      </c>
      <c r="G426" s="22">
        <v>7.2014445251915597E-4</v>
      </c>
      <c r="H426" s="5">
        <v>14.052157377049101</v>
      </c>
      <c r="I426" s="2">
        <v>2713.2610032786802</v>
      </c>
      <c r="J426" s="2">
        <v>2713.2610032786802</v>
      </c>
      <c r="K426" s="26">
        <v>1.3662127513285899E-3</v>
      </c>
      <c r="L426" s="11">
        <v>156601.57160399499</v>
      </c>
      <c r="M426" s="7">
        <v>79738.513482005306</v>
      </c>
      <c r="N426" s="7">
        <v>236340.08508600001</v>
      </c>
    </row>
    <row r="427" spans="1:14" x14ac:dyDescent="0.3">
      <c r="A427" s="14" t="s">
        <v>20</v>
      </c>
      <c r="B427" s="14" t="s">
        <v>453</v>
      </c>
      <c r="C427" s="24">
        <v>188</v>
      </c>
      <c r="D427" s="9">
        <v>314106</v>
      </c>
      <c r="E427" s="9">
        <v>26050</v>
      </c>
      <c r="F427" s="10">
        <v>2266.8686372360798</v>
      </c>
      <c r="G427" s="21">
        <v>1.4395588829254E-4</v>
      </c>
      <c r="H427" s="4">
        <v>12.057811900191901</v>
      </c>
      <c r="I427" s="3">
        <v>257.14863723608403</v>
      </c>
      <c r="J427" s="3">
        <v>257.14863723608403</v>
      </c>
      <c r="K427" s="27">
        <v>1.2948247395078299E-4</v>
      </c>
      <c r="L427" s="12">
        <v>31304.439365463601</v>
      </c>
      <c r="M427" s="9">
        <v>7557.1977971714095</v>
      </c>
      <c r="N427" s="9">
        <v>38861.637162635001</v>
      </c>
    </row>
    <row r="428" spans="1:14" x14ac:dyDescent="0.3">
      <c r="A428" s="13" t="s">
        <v>41</v>
      </c>
      <c r="B428" s="13" t="s">
        <v>454</v>
      </c>
      <c r="C428" s="25">
        <v>9690</v>
      </c>
      <c r="D428" s="7">
        <v>20339580.129999999</v>
      </c>
      <c r="E428" s="7">
        <v>1647650</v>
      </c>
      <c r="F428" s="8">
        <v>119619.17364713299</v>
      </c>
      <c r="G428" s="22">
        <v>7.5963309546636798E-3</v>
      </c>
      <c r="H428" s="5">
        <v>12.3445999635844</v>
      </c>
      <c r="I428" s="2">
        <v>16033.0736471337</v>
      </c>
      <c r="J428" s="2">
        <v>16033.0736471337</v>
      </c>
      <c r="K428" s="26">
        <v>8.0731598004155601E-3</v>
      </c>
      <c r="L428" s="11">
        <v>1651887.1481451299</v>
      </c>
      <c r="M428" s="7">
        <v>471187.05411130202</v>
      </c>
      <c r="N428" s="7">
        <v>2123074.2022564402</v>
      </c>
    </row>
    <row r="429" spans="1:14" x14ac:dyDescent="0.3">
      <c r="A429" s="14" t="s">
        <v>32</v>
      </c>
      <c r="B429" s="14" t="s">
        <v>455</v>
      </c>
      <c r="C429" s="24">
        <v>1570</v>
      </c>
      <c r="D429" s="9">
        <v>6592682</v>
      </c>
      <c r="E429" s="9">
        <v>813500</v>
      </c>
      <c r="F429" s="10">
        <v>12723.4305347264</v>
      </c>
      <c r="G429" s="21">
        <v>8.07992450320458E-4</v>
      </c>
      <c r="H429" s="4">
        <v>8.1040958819913893</v>
      </c>
      <c r="I429" s="3">
        <v>-4059.8694652735098</v>
      </c>
      <c r="J429" s="3">
        <v>0</v>
      </c>
      <c r="K429" s="27">
        <v>0</v>
      </c>
      <c r="L429" s="12">
        <v>175704.87021279999</v>
      </c>
      <c r="M429" s="9">
        <v>0</v>
      </c>
      <c r="N429" s="9">
        <v>175704.87021279999</v>
      </c>
    </row>
    <row r="430" spans="1:14" x14ac:dyDescent="0.3">
      <c r="A430" s="13" t="s">
        <v>32</v>
      </c>
      <c r="B430" s="13" t="s">
        <v>456</v>
      </c>
      <c r="C430" s="25">
        <v>1639</v>
      </c>
      <c r="D430" s="7">
        <v>4651509.24</v>
      </c>
      <c r="E430" s="7">
        <v>591950</v>
      </c>
      <c r="F430" s="8">
        <v>12879.1682479263</v>
      </c>
      <c r="G430" s="22">
        <v>8.1788246356430795E-4</v>
      </c>
      <c r="H430" s="5">
        <v>7.8579427992228998</v>
      </c>
      <c r="I430" s="2">
        <v>-4641.7417520736499</v>
      </c>
      <c r="J430" s="2">
        <v>0</v>
      </c>
      <c r="K430" s="26">
        <v>0</v>
      </c>
      <c r="L430" s="11">
        <v>177855.53819580501</v>
      </c>
      <c r="M430" s="7">
        <v>0</v>
      </c>
      <c r="N430" s="7">
        <v>177855.53819580501</v>
      </c>
    </row>
    <row r="431" spans="1:14" x14ac:dyDescent="0.3">
      <c r="A431" s="14" t="s">
        <v>62</v>
      </c>
      <c r="B431" s="14" t="s">
        <v>457</v>
      </c>
      <c r="C431" s="24">
        <v>1051</v>
      </c>
      <c r="D431" s="9">
        <v>1079398</v>
      </c>
      <c r="E431" s="9">
        <v>120000</v>
      </c>
      <c r="F431" s="10">
        <v>9453.7274833333304</v>
      </c>
      <c r="G431" s="21">
        <v>6.0035227237435903E-4</v>
      </c>
      <c r="H431" s="4">
        <v>8.9949833333333302</v>
      </c>
      <c r="I431" s="3">
        <v>-1781.4625166666599</v>
      </c>
      <c r="J431" s="3">
        <v>0</v>
      </c>
      <c r="K431" s="27">
        <v>0</v>
      </c>
      <c r="L431" s="12">
        <v>130551.737281283</v>
      </c>
      <c r="M431" s="9">
        <v>0</v>
      </c>
      <c r="N431" s="9">
        <v>130551.737281283</v>
      </c>
    </row>
    <row r="432" spans="1:14" x14ac:dyDescent="0.3">
      <c r="A432" s="13" t="s">
        <v>46</v>
      </c>
      <c r="B432" s="13" t="s">
        <v>458</v>
      </c>
      <c r="C432" s="25">
        <v>5964</v>
      </c>
      <c r="D432" s="7">
        <v>8333509.5599999996</v>
      </c>
      <c r="E432" s="7">
        <v>852850</v>
      </c>
      <c r="F432" s="8">
        <v>58276.427291833199</v>
      </c>
      <c r="G432" s="22">
        <v>3.70080326645667E-3</v>
      </c>
      <c r="H432" s="5">
        <v>9.7713660784428598</v>
      </c>
      <c r="I432" s="2">
        <v>-5478.7327081667299</v>
      </c>
      <c r="J432" s="2">
        <v>0</v>
      </c>
      <c r="K432" s="26">
        <v>0</v>
      </c>
      <c r="L432" s="11">
        <v>804771.32844246598</v>
      </c>
      <c r="M432" s="7">
        <v>0</v>
      </c>
      <c r="N432" s="7">
        <v>804771.32844246598</v>
      </c>
    </row>
    <row r="433" spans="1:14" x14ac:dyDescent="0.3">
      <c r="A433" s="14" t="s">
        <v>39</v>
      </c>
      <c r="B433" s="14" t="s">
        <v>459</v>
      </c>
      <c r="C433" s="24">
        <v>2410</v>
      </c>
      <c r="D433" s="9">
        <v>5533308.4199999999</v>
      </c>
      <c r="E433" s="9">
        <v>458050</v>
      </c>
      <c r="F433" s="10">
        <v>29113.138941600198</v>
      </c>
      <c r="G433" s="21">
        <v>1.8488092818788799E-3</v>
      </c>
      <c r="H433" s="4">
        <v>12.0801406396681</v>
      </c>
      <c r="I433" s="3">
        <v>3350.2389416002602</v>
      </c>
      <c r="J433" s="3">
        <v>3350.2389416002602</v>
      </c>
      <c r="K433" s="27">
        <v>1.68695129457907E-3</v>
      </c>
      <c r="L433" s="12">
        <v>402039.393798684</v>
      </c>
      <c r="M433" s="9">
        <v>98458.302643909905</v>
      </c>
      <c r="N433" s="9">
        <v>500497.696442594</v>
      </c>
    </row>
    <row r="434" spans="1:14" x14ac:dyDescent="0.3">
      <c r="A434" s="13" t="s">
        <v>62</v>
      </c>
      <c r="B434" s="13" t="s">
        <v>460</v>
      </c>
      <c r="C434" s="25">
        <v>2375</v>
      </c>
      <c r="D434" s="7">
        <v>2315876</v>
      </c>
      <c r="E434" s="7">
        <v>232650</v>
      </c>
      <c r="F434" s="8">
        <v>23641.545239630301</v>
      </c>
      <c r="G434" s="22">
        <v>1.50133959669089E-3</v>
      </c>
      <c r="H434" s="5">
        <v>9.9543348377390899</v>
      </c>
      <c r="I434" s="2">
        <v>-1747.2047603696501</v>
      </c>
      <c r="J434" s="2">
        <v>0</v>
      </c>
      <c r="K434" s="26">
        <v>0</v>
      </c>
      <c r="L434" s="11">
        <v>326479.13835988101</v>
      </c>
      <c r="M434" s="7">
        <v>0</v>
      </c>
      <c r="N434" s="7">
        <v>326479.13835988101</v>
      </c>
    </row>
    <row r="435" spans="1:14" x14ac:dyDescent="0.3">
      <c r="A435" s="14" t="s">
        <v>461</v>
      </c>
      <c r="B435" s="14" t="s">
        <v>462</v>
      </c>
      <c r="C435" s="24">
        <v>8568</v>
      </c>
      <c r="D435" s="9">
        <v>33436618.850000001</v>
      </c>
      <c r="E435" s="9">
        <v>5712900</v>
      </c>
      <c r="F435" s="10">
        <v>50147.026957727197</v>
      </c>
      <c r="G435" s="21">
        <v>3.1845514523203299E-3</v>
      </c>
      <c r="H435" s="4">
        <v>5.8528276094452902</v>
      </c>
      <c r="I435" s="3">
        <v>-41444.893042272699</v>
      </c>
      <c r="J435" s="3">
        <v>0</v>
      </c>
      <c r="K435" s="27">
        <v>0</v>
      </c>
      <c r="L435" s="12">
        <v>692507.95523399999</v>
      </c>
      <c r="M435" s="9">
        <v>0</v>
      </c>
      <c r="N435" s="9">
        <v>692507.95523399999</v>
      </c>
    </row>
    <row r="436" spans="1:14" x14ac:dyDescent="0.3">
      <c r="A436" s="13" t="s">
        <v>35</v>
      </c>
      <c r="B436" s="13" t="s">
        <v>463</v>
      </c>
      <c r="C436" s="25">
        <v>71</v>
      </c>
      <c r="D436" s="7">
        <v>451375.43</v>
      </c>
      <c r="E436" s="7">
        <v>42400</v>
      </c>
      <c r="F436" s="8">
        <v>755.84093231131999</v>
      </c>
      <c r="G436" s="22">
        <v>4.7999143413710702E-5</v>
      </c>
      <c r="H436" s="5">
        <v>10.645646933962199</v>
      </c>
      <c r="I436" s="2">
        <v>-3.1490676886792701</v>
      </c>
      <c r="J436" s="2">
        <v>0</v>
      </c>
      <c r="K436" s="26">
        <v>0</v>
      </c>
      <c r="L436" s="11">
        <v>10437.8243391838</v>
      </c>
      <c r="M436" s="7">
        <v>0</v>
      </c>
      <c r="N436" s="7">
        <v>10437.8243391838</v>
      </c>
    </row>
    <row r="437" spans="1:14" x14ac:dyDescent="0.3">
      <c r="A437" s="14" t="s">
        <v>26</v>
      </c>
      <c r="B437" s="14" t="s">
        <v>464</v>
      </c>
      <c r="C437" s="24">
        <v>2014</v>
      </c>
      <c r="D437" s="9">
        <v>1393681</v>
      </c>
      <c r="E437" s="9">
        <v>101750</v>
      </c>
      <c r="F437" s="10">
        <v>27585.980678132601</v>
      </c>
      <c r="G437" s="21">
        <v>1.75182817729718E-3</v>
      </c>
      <c r="H437" s="4">
        <v>13.697110565110499</v>
      </c>
      <c r="I437" s="3">
        <v>6056.3206781326699</v>
      </c>
      <c r="J437" s="3">
        <v>6056.3206781326699</v>
      </c>
      <c r="K437" s="27">
        <v>3.0495490579790902E-3</v>
      </c>
      <c r="L437" s="12">
        <v>380950.022992232</v>
      </c>
      <c r="M437" s="9">
        <v>177985.82866192001</v>
      </c>
      <c r="N437" s="9">
        <v>558935.85165415204</v>
      </c>
    </row>
    <row r="438" spans="1:14" x14ac:dyDescent="0.3">
      <c r="A438" s="13" t="s">
        <v>20</v>
      </c>
      <c r="B438" s="13" t="s">
        <v>465</v>
      </c>
      <c r="C438" s="25">
        <v>95</v>
      </c>
      <c r="D438" s="7">
        <v>217287</v>
      </c>
      <c r="E438" s="7">
        <v>11200</v>
      </c>
      <c r="F438" s="8">
        <v>1843.059375</v>
      </c>
      <c r="G438" s="22">
        <v>1.17042181071203E-4</v>
      </c>
      <c r="H438" s="5">
        <v>19.400625000000002</v>
      </c>
      <c r="I438" s="2">
        <v>827.50937499999998</v>
      </c>
      <c r="J438" s="2">
        <v>827.50937499999998</v>
      </c>
      <c r="K438" s="26">
        <v>4.1667714923216098E-4</v>
      </c>
      <c r="L438" s="11">
        <v>25451.823499566999</v>
      </c>
      <c r="M438" s="7">
        <v>24319.211227813299</v>
      </c>
      <c r="N438" s="7">
        <v>49771.0347273804</v>
      </c>
    </row>
    <row r="439" spans="1:14" x14ac:dyDescent="0.3">
      <c r="A439" s="14" t="s">
        <v>22</v>
      </c>
      <c r="B439" s="14" t="s">
        <v>466</v>
      </c>
      <c r="C439" s="24">
        <v>4670</v>
      </c>
      <c r="D439" s="9">
        <v>5166785</v>
      </c>
      <c r="E439" s="9">
        <v>593150</v>
      </c>
      <c r="F439" s="10">
        <v>40679.231138834999</v>
      </c>
      <c r="G439" s="21">
        <v>2.5833057802540299E-3</v>
      </c>
      <c r="H439" s="4">
        <v>8.7107561325128504</v>
      </c>
      <c r="I439" s="3">
        <v>-9243.0688611649603</v>
      </c>
      <c r="J439" s="3">
        <v>0</v>
      </c>
      <c r="K439" s="27">
        <v>0</v>
      </c>
      <c r="L439" s="12">
        <v>561761.94054720597</v>
      </c>
      <c r="M439" s="9">
        <v>0</v>
      </c>
      <c r="N439" s="9">
        <v>561761.94054720597</v>
      </c>
    </row>
    <row r="440" spans="1:14" x14ac:dyDescent="0.3">
      <c r="A440" s="13" t="s">
        <v>30</v>
      </c>
      <c r="B440" s="13" t="s">
        <v>467</v>
      </c>
      <c r="C440" s="25">
        <v>1843</v>
      </c>
      <c r="D440" s="7">
        <v>5256894</v>
      </c>
      <c r="E440" s="7">
        <v>332500</v>
      </c>
      <c r="F440" s="8">
        <v>29138.212457142799</v>
      </c>
      <c r="G440" s="22">
        <v>1.8504015577360999E-3</v>
      </c>
      <c r="H440" s="5">
        <v>15.810207518796901</v>
      </c>
      <c r="I440" s="2">
        <v>9436.5424571428593</v>
      </c>
      <c r="J440" s="2">
        <v>9436.5424571428593</v>
      </c>
      <c r="K440" s="26">
        <v>4.7515976597250504E-3</v>
      </c>
      <c r="L440" s="11">
        <v>402385.64780480001</v>
      </c>
      <c r="M440" s="7">
        <v>277325.28018245799</v>
      </c>
      <c r="N440" s="7">
        <v>679710.927987259</v>
      </c>
    </row>
    <row r="441" spans="1:14" x14ac:dyDescent="0.3">
      <c r="A441" s="14" t="s">
        <v>32</v>
      </c>
      <c r="B441" s="14" t="s">
        <v>468</v>
      </c>
      <c r="C441" s="24">
        <v>523</v>
      </c>
      <c r="D441" s="9">
        <v>738466.91</v>
      </c>
      <c r="E441" s="9">
        <v>93350</v>
      </c>
      <c r="F441" s="10">
        <v>4137.3132718800198</v>
      </c>
      <c r="G441" s="21">
        <v>2.6273715089383701E-4</v>
      </c>
      <c r="H441" s="4">
        <v>7.9107328334225997</v>
      </c>
      <c r="I441" s="3">
        <v>-1453.5567281199701</v>
      </c>
      <c r="J441" s="3">
        <v>0</v>
      </c>
      <c r="K441" s="27">
        <v>0</v>
      </c>
      <c r="L441" s="12">
        <v>57134.441020548496</v>
      </c>
      <c r="M441" s="9">
        <v>0</v>
      </c>
      <c r="N441" s="9">
        <v>57134.441020548496</v>
      </c>
    </row>
    <row r="442" spans="1:14" x14ac:dyDescent="0.3">
      <c r="A442" s="13" t="s">
        <v>22</v>
      </c>
      <c r="B442" s="13" t="s">
        <v>469</v>
      </c>
      <c r="C442" s="25">
        <v>598</v>
      </c>
      <c r="D442" s="7">
        <v>1282615</v>
      </c>
      <c r="E442" s="7">
        <v>131900</v>
      </c>
      <c r="F442" s="8">
        <v>5815.0399545109904</v>
      </c>
      <c r="G442" s="22">
        <v>3.69279996360486E-4</v>
      </c>
      <c r="H442" s="5">
        <v>9.7241470811220605</v>
      </c>
      <c r="I442" s="2">
        <v>-577.58004548900601</v>
      </c>
      <c r="J442" s="2">
        <v>0</v>
      </c>
      <c r="K442" s="26">
        <v>0</v>
      </c>
      <c r="L442" s="11">
        <v>80303.094177388601</v>
      </c>
      <c r="M442" s="7">
        <v>0</v>
      </c>
      <c r="N442" s="7">
        <v>80303.094177388601</v>
      </c>
    </row>
    <row r="443" spans="1:14" x14ac:dyDescent="0.3">
      <c r="A443" s="14" t="s">
        <v>39</v>
      </c>
      <c r="B443" s="14" t="s">
        <v>470</v>
      </c>
      <c r="C443" s="24">
        <v>1298</v>
      </c>
      <c r="D443" s="9">
        <v>7339799</v>
      </c>
      <c r="E443" s="9">
        <v>711700</v>
      </c>
      <c r="F443" s="10">
        <v>13386.3412982998</v>
      </c>
      <c r="G443" s="21">
        <v>8.50090129145483E-4</v>
      </c>
      <c r="H443" s="4">
        <v>10.3130518476886</v>
      </c>
      <c r="I443" s="3">
        <v>-489.278701700152</v>
      </c>
      <c r="J443" s="3">
        <v>0</v>
      </c>
      <c r="K443" s="27">
        <v>0</v>
      </c>
      <c r="L443" s="12">
        <v>184859.37059368601</v>
      </c>
      <c r="M443" s="9">
        <v>0</v>
      </c>
      <c r="N443" s="9">
        <v>184859.37059368601</v>
      </c>
    </row>
    <row r="444" spans="1:14" x14ac:dyDescent="0.3">
      <c r="A444" s="13" t="s">
        <v>26</v>
      </c>
      <c r="B444" s="13" t="s">
        <v>471</v>
      </c>
      <c r="C444" s="25">
        <v>237</v>
      </c>
      <c r="D444" s="7">
        <v>322905.59999999998</v>
      </c>
      <c r="E444" s="7">
        <v>24050</v>
      </c>
      <c r="F444" s="8">
        <v>3182.0635010394999</v>
      </c>
      <c r="G444" s="22">
        <v>2.0207469033315E-4</v>
      </c>
      <c r="H444" s="5">
        <v>13.426428274428201</v>
      </c>
      <c r="I444" s="2">
        <v>648.53350103950095</v>
      </c>
      <c r="J444" s="2">
        <v>648.53350103950095</v>
      </c>
      <c r="K444" s="26">
        <v>3.26557134648405E-4</v>
      </c>
      <c r="L444" s="11">
        <v>43942.870040674403</v>
      </c>
      <c r="M444" s="7">
        <v>19059.3891460056</v>
      </c>
      <c r="N444" s="7">
        <v>63002.259186680101</v>
      </c>
    </row>
    <row r="445" spans="1:14" x14ac:dyDescent="0.3">
      <c r="A445" s="14" t="s">
        <v>20</v>
      </c>
      <c r="B445" s="14" t="s">
        <v>472</v>
      </c>
      <c r="C445" s="24">
        <v>69</v>
      </c>
      <c r="D445" s="9">
        <v>148380.85999999999</v>
      </c>
      <c r="E445" s="9">
        <v>10450</v>
      </c>
      <c r="F445" s="10">
        <v>979.73964976076502</v>
      </c>
      <c r="G445" s="21">
        <v>6.2217672987305306E-5</v>
      </c>
      <c r="H445" s="4">
        <v>14.1991253588516</v>
      </c>
      <c r="I445" s="3">
        <v>242.12964976076501</v>
      </c>
      <c r="J445" s="3">
        <v>242.12964976076501</v>
      </c>
      <c r="K445" s="27">
        <v>1.21919938619302E-4</v>
      </c>
      <c r="L445" s="12">
        <v>13529.7652259513</v>
      </c>
      <c r="M445" s="9">
        <v>7115.8131556497801</v>
      </c>
      <c r="N445" s="9">
        <v>20645.578381601099</v>
      </c>
    </row>
    <row r="446" spans="1:14" x14ac:dyDescent="0.3">
      <c r="A446" s="13" t="s">
        <v>62</v>
      </c>
      <c r="B446" s="13" t="s">
        <v>473</v>
      </c>
      <c r="C446" s="25">
        <v>831</v>
      </c>
      <c r="D446" s="7">
        <v>1270695.96</v>
      </c>
      <c r="E446" s="7">
        <v>104200</v>
      </c>
      <c r="F446" s="8">
        <v>10133.8612548944</v>
      </c>
      <c r="G446" s="22">
        <v>6.4354368613100705E-4</v>
      </c>
      <c r="H446" s="5">
        <v>12.1947788867562</v>
      </c>
      <c r="I446" s="2">
        <v>1250.4712548944301</v>
      </c>
      <c r="J446" s="2">
        <v>1250.4712548944301</v>
      </c>
      <c r="K446" s="26">
        <v>6.2965183649572095E-4</v>
      </c>
      <c r="L446" s="11">
        <v>139944.079679296</v>
      </c>
      <c r="M446" s="7">
        <v>36749.401880899</v>
      </c>
      <c r="N446" s="7">
        <v>176693.48156019501</v>
      </c>
    </row>
    <row r="447" spans="1:14" x14ac:dyDescent="0.3">
      <c r="A447" s="14" t="s">
        <v>28</v>
      </c>
      <c r="B447" s="14" t="s">
        <v>474</v>
      </c>
      <c r="C447" s="24">
        <v>5342</v>
      </c>
      <c r="D447" s="9">
        <v>10593647.08</v>
      </c>
      <c r="E447" s="9">
        <v>847300</v>
      </c>
      <c r="F447" s="10">
        <v>66790.112948613198</v>
      </c>
      <c r="G447" s="21">
        <v>4.2414588480079399E-3</v>
      </c>
      <c r="H447" s="4">
        <v>12.502829080608899</v>
      </c>
      <c r="I447" s="3">
        <v>9684.1329486132399</v>
      </c>
      <c r="J447" s="3">
        <v>9684.1329486132399</v>
      </c>
      <c r="K447" s="27">
        <v>4.8762673049032399E-3</v>
      </c>
      <c r="L447" s="12">
        <v>922341.509634897</v>
      </c>
      <c r="M447" s="9">
        <v>284601.57896767301</v>
      </c>
      <c r="N447" s="9">
        <v>1206943.0886025699</v>
      </c>
    </row>
    <row r="448" spans="1:14" x14ac:dyDescent="0.3">
      <c r="A448" s="13" t="s">
        <v>46</v>
      </c>
      <c r="B448" s="13" t="s">
        <v>475</v>
      </c>
      <c r="C448" s="25">
        <v>1651</v>
      </c>
      <c r="D448" s="7">
        <v>2305870</v>
      </c>
      <c r="E448" s="7">
        <v>221850</v>
      </c>
      <c r="F448" s="8">
        <v>17160.204507550101</v>
      </c>
      <c r="G448" s="22">
        <v>1.08974664106606E-3</v>
      </c>
      <c r="H448" s="5">
        <v>10.3938246562993</v>
      </c>
      <c r="I448" s="2">
        <v>-488.98549244985202</v>
      </c>
      <c r="J448" s="2">
        <v>0</v>
      </c>
      <c r="K448" s="26">
        <v>0</v>
      </c>
      <c r="L448" s="11">
        <v>236974.729228482</v>
      </c>
      <c r="M448" s="7">
        <v>0</v>
      </c>
      <c r="N448" s="7">
        <v>236974.729228482</v>
      </c>
    </row>
    <row r="449" spans="1:14" x14ac:dyDescent="0.3">
      <c r="A449" s="14" t="s">
        <v>26</v>
      </c>
      <c r="B449" s="14" t="s">
        <v>476</v>
      </c>
      <c r="C449" s="24">
        <v>536</v>
      </c>
      <c r="D449" s="9">
        <v>618135</v>
      </c>
      <c r="E449" s="9">
        <v>69850</v>
      </c>
      <c r="F449" s="10">
        <v>4743.3122405153899</v>
      </c>
      <c r="G449" s="21">
        <v>3.0122068646413499E-4</v>
      </c>
      <c r="H449" s="4">
        <v>8.8494631352899003</v>
      </c>
      <c r="I449" s="3">
        <v>-986.52775948460896</v>
      </c>
      <c r="J449" s="3">
        <v>0</v>
      </c>
      <c r="K449" s="27">
        <v>0</v>
      </c>
      <c r="L449" s="12">
        <v>65503.015033866403</v>
      </c>
      <c r="M449" s="9">
        <v>0</v>
      </c>
      <c r="N449" s="9">
        <v>65503.015033866403</v>
      </c>
    </row>
    <row r="450" spans="1:14" x14ac:dyDescent="0.3">
      <c r="A450" s="13" t="s">
        <v>32</v>
      </c>
      <c r="B450" s="13" t="s">
        <v>477</v>
      </c>
      <c r="C450" s="25">
        <v>341</v>
      </c>
      <c r="D450" s="7">
        <v>500577.34</v>
      </c>
      <c r="E450" s="7">
        <v>54300</v>
      </c>
      <c r="F450" s="8">
        <v>3143.5888202578199</v>
      </c>
      <c r="G450" s="22">
        <v>1.9963138296292201E-4</v>
      </c>
      <c r="H450" s="5">
        <v>9.2187355432780809</v>
      </c>
      <c r="I450" s="2">
        <v>-501.701179742173</v>
      </c>
      <c r="J450" s="2">
        <v>0</v>
      </c>
      <c r="K450" s="26">
        <v>0</v>
      </c>
      <c r="L450" s="11">
        <v>43411.551951989801</v>
      </c>
      <c r="M450" s="7">
        <v>0</v>
      </c>
      <c r="N450" s="7">
        <v>43411.551951989801</v>
      </c>
    </row>
    <row r="451" spans="1:14" x14ac:dyDescent="0.3">
      <c r="A451" s="14" t="s">
        <v>39</v>
      </c>
      <c r="B451" s="14" t="s">
        <v>478</v>
      </c>
      <c r="C451" s="24">
        <v>4955</v>
      </c>
      <c r="D451" s="9">
        <v>7184982.2800000003</v>
      </c>
      <c r="E451" s="9">
        <v>572750</v>
      </c>
      <c r="F451" s="10">
        <v>62159.034827411597</v>
      </c>
      <c r="G451" s="21">
        <v>3.9473655098502597E-3</v>
      </c>
      <c r="H451" s="4">
        <v>12.544709349628899</v>
      </c>
      <c r="I451" s="3">
        <v>9190.0848274116106</v>
      </c>
      <c r="J451" s="3">
        <v>9190.0848274116106</v>
      </c>
      <c r="K451" s="27">
        <v>4.6274984462715101E-3</v>
      </c>
      <c r="L451" s="12">
        <v>858388.39746045601</v>
      </c>
      <c r="M451" s="9">
        <v>270082.27443869802</v>
      </c>
      <c r="N451" s="9">
        <v>1128470.6718991499</v>
      </c>
    </row>
    <row r="452" spans="1:14" x14ac:dyDescent="0.3">
      <c r="A452" s="13" t="s">
        <v>26</v>
      </c>
      <c r="B452" s="13" t="s">
        <v>479</v>
      </c>
      <c r="C452" s="25">
        <v>1534</v>
      </c>
      <c r="D452" s="7">
        <v>1711445</v>
      </c>
      <c r="E452" s="7">
        <v>122900</v>
      </c>
      <c r="F452" s="8">
        <v>21361.730105776998</v>
      </c>
      <c r="G452" s="22">
        <v>1.3565615502943501E-3</v>
      </c>
      <c r="H452" s="5">
        <v>13.925508543531301</v>
      </c>
      <c r="I452" s="2">
        <v>4963.27010577705</v>
      </c>
      <c r="J452" s="2">
        <v>4963.27010577705</v>
      </c>
      <c r="K452" s="26">
        <v>2.49916351527061E-3</v>
      </c>
      <c r="L452" s="11">
        <v>294995.91368163301</v>
      </c>
      <c r="M452" s="7">
        <v>145862.775371075</v>
      </c>
      <c r="N452" s="7">
        <v>440858.68905270798</v>
      </c>
    </row>
    <row r="453" spans="1:14" x14ac:dyDescent="0.3">
      <c r="A453" s="14" t="s">
        <v>39</v>
      </c>
      <c r="B453" s="14" t="s">
        <v>480</v>
      </c>
      <c r="C453" s="24">
        <v>1605</v>
      </c>
      <c r="D453" s="9">
        <v>2771457.54</v>
      </c>
      <c r="E453" s="9">
        <v>246800</v>
      </c>
      <c r="F453" s="10">
        <v>18023.457664910798</v>
      </c>
      <c r="G453" s="21">
        <v>1.1445669218039501E-3</v>
      </c>
      <c r="H453" s="4">
        <v>11.229568638573699</v>
      </c>
      <c r="I453" s="3">
        <v>866.00766491085903</v>
      </c>
      <c r="J453" s="3">
        <v>866.00766491085903</v>
      </c>
      <c r="K453" s="27">
        <v>4.3606225612641302E-4</v>
      </c>
      <c r="L453" s="12">
        <v>248895.868229546</v>
      </c>
      <c r="M453" s="9">
        <v>25450.615985918699</v>
      </c>
      <c r="N453" s="9">
        <v>274346.48421546398</v>
      </c>
    </row>
    <row r="454" spans="1:14" x14ac:dyDescent="0.3">
      <c r="A454" s="13" t="s">
        <v>18</v>
      </c>
      <c r="B454" s="13" t="s">
        <v>481</v>
      </c>
      <c r="C454" s="25">
        <v>8179</v>
      </c>
      <c r="D454" s="7">
        <v>14361160</v>
      </c>
      <c r="E454" s="7">
        <v>1536550</v>
      </c>
      <c r="F454" s="8">
        <v>76443.934554684194</v>
      </c>
      <c r="G454" s="22">
        <v>4.8545179560178803E-3</v>
      </c>
      <c r="H454" s="5">
        <v>9.3463668608245705</v>
      </c>
      <c r="I454" s="2">
        <v>-10989.575445315801</v>
      </c>
      <c r="J454" s="2">
        <v>0</v>
      </c>
      <c r="K454" s="26">
        <v>0</v>
      </c>
      <c r="L454" s="11">
        <v>1055656.45702449</v>
      </c>
      <c r="M454" s="7">
        <v>0</v>
      </c>
      <c r="N454" s="7">
        <v>1055656.45702449</v>
      </c>
    </row>
    <row r="455" spans="1:14" x14ac:dyDescent="0.3">
      <c r="A455" s="14" t="s">
        <v>35</v>
      </c>
      <c r="B455" s="14" t="s">
        <v>482</v>
      </c>
      <c r="C455" s="24">
        <v>1654</v>
      </c>
      <c r="D455" s="9">
        <v>3438702</v>
      </c>
      <c r="E455" s="9">
        <v>437550</v>
      </c>
      <c r="F455" s="10">
        <v>12998.772958519001</v>
      </c>
      <c r="G455" s="21">
        <v>8.2547787605293595E-4</v>
      </c>
      <c r="H455" s="4">
        <v>7.8589921151868296</v>
      </c>
      <c r="I455" s="3">
        <v>-4682.4870414809702</v>
      </c>
      <c r="J455" s="3">
        <v>0</v>
      </c>
      <c r="K455" s="27">
        <v>0</v>
      </c>
      <c r="L455" s="12">
        <v>179507.22561565301</v>
      </c>
      <c r="M455" s="9">
        <v>0</v>
      </c>
      <c r="N455" s="9">
        <v>179507.22561565301</v>
      </c>
    </row>
    <row r="456" spans="1:14" x14ac:dyDescent="0.3">
      <c r="A456" s="13" t="s">
        <v>22</v>
      </c>
      <c r="B456" s="13" t="s">
        <v>483</v>
      </c>
      <c r="C456" s="25">
        <v>16514</v>
      </c>
      <c r="D456" s="7">
        <v>20997239.350000001</v>
      </c>
      <c r="E456" s="7">
        <v>1248750</v>
      </c>
      <c r="F456" s="8">
        <v>277676.40490562498</v>
      </c>
      <c r="G456" s="22">
        <v>1.7633643551046799E-2</v>
      </c>
      <c r="H456" s="5">
        <v>16.814606086085998</v>
      </c>
      <c r="I456" s="2">
        <v>101141.744905625</v>
      </c>
      <c r="J456" s="2">
        <v>101141.744905625</v>
      </c>
      <c r="K456" s="26">
        <v>5.09280682598219E-2</v>
      </c>
      <c r="L456" s="11">
        <v>3834586.6354155201</v>
      </c>
      <c r="M456" s="7">
        <v>2972398.2985806302</v>
      </c>
      <c r="N456" s="7">
        <v>6806984.9339961596</v>
      </c>
    </row>
    <row r="457" spans="1:14" x14ac:dyDescent="0.3">
      <c r="A457" s="14" t="s">
        <v>22</v>
      </c>
      <c r="B457" s="14" t="s">
        <v>484</v>
      </c>
      <c r="C457" s="24">
        <v>1154</v>
      </c>
      <c r="D457" s="9">
        <v>3801789</v>
      </c>
      <c r="E457" s="9">
        <v>364750</v>
      </c>
      <c r="F457" s="10">
        <v>12028.1412090472</v>
      </c>
      <c r="G457" s="21">
        <v>7.6383859382681105E-4</v>
      </c>
      <c r="H457" s="4">
        <v>10.422999314599</v>
      </c>
      <c r="I457" s="3">
        <v>-308.11879095270598</v>
      </c>
      <c r="J457" s="3">
        <v>0</v>
      </c>
      <c r="K457" s="27">
        <v>0</v>
      </c>
      <c r="L457" s="12">
        <v>166103.23640850699</v>
      </c>
      <c r="M457" s="9">
        <v>0</v>
      </c>
      <c r="N457" s="9">
        <v>166103.23640850699</v>
      </c>
    </row>
    <row r="458" spans="1:14" x14ac:dyDescent="0.3">
      <c r="A458" s="13" t="s">
        <v>30</v>
      </c>
      <c r="B458" s="13" t="s">
        <v>485</v>
      </c>
      <c r="C458" s="25">
        <v>65</v>
      </c>
      <c r="D458" s="7">
        <v>116709.21</v>
      </c>
      <c r="E458" s="7">
        <v>8750</v>
      </c>
      <c r="F458" s="8">
        <v>866.98270285714295</v>
      </c>
      <c r="G458" s="22">
        <v>5.5057122884827E-5</v>
      </c>
      <c r="H458" s="5">
        <v>13.3381954285714</v>
      </c>
      <c r="I458" s="2">
        <v>172.13270285714199</v>
      </c>
      <c r="J458" s="2">
        <v>172.13270285714199</v>
      </c>
      <c r="K458" s="26">
        <v>8.6674261444036305E-5</v>
      </c>
      <c r="L458" s="11">
        <v>11972.6423519576</v>
      </c>
      <c r="M458" s="7">
        <v>5058.7119451030903</v>
      </c>
      <c r="N458" s="7">
        <v>17031.354297060701</v>
      </c>
    </row>
    <row r="459" spans="1:14" x14ac:dyDescent="0.3">
      <c r="A459" s="14" t="s">
        <v>50</v>
      </c>
      <c r="B459" s="14" t="s">
        <v>486</v>
      </c>
      <c r="C459" s="24">
        <v>396</v>
      </c>
      <c r="D459" s="9">
        <v>1129564</v>
      </c>
      <c r="E459" s="9">
        <v>185700</v>
      </c>
      <c r="F459" s="10">
        <v>2408.7632956381199</v>
      </c>
      <c r="G459" s="21">
        <v>1.5296680813972499E-4</v>
      </c>
      <c r="H459" s="4">
        <v>6.0827355950457704</v>
      </c>
      <c r="I459" s="3">
        <v>-1824.4767043618699</v>
      </c>
      <c r="J459" s="3">
        <v>0</v>
      </c>
      <c r="K459" s="27">
        <v>0</v>
      </c>
      <c r="L459" s="12">
        <v>33263.940969246803</v>
      </c>
      <c r="M459" s="9">
        <v>0</v>
      </c>
      <c r="N459" s="9">
        <v>33263.940969246803</v>
      </c>
    </row>
    <row r="460" spans="1:14" x14ac:dyDescent="0.3">
      <c r="A460" s="13" t="s">
        <v>16</v>
      </c>
      <c r="B460" s="13" t="s">
        <v>487</v>
      </c>
      <c r="C460" s="25">
        <v>241</v>
      </c>
      <c r="D460" s="7">
        <v>416931</v>
      </c>
      <c r="E460" s="7">
        <v>34250</v>
      </c>
      <c r="F460" s="8">
        <v>2933.7334598540101</v>
      </c>
      <c r="G460" s="22">
        <v>1.8630466683846399E-4</v>
      </c>
      <c r="H460" s="5">
        <v>12.173167883211599</v>
      </c>
      <c r="I460" s="2">
        <v>357.44345985401401</v>
      </c>
      <c r="J460" s="2">
        <v>357.44345985401401</v>
      </c>
      <c r="K460" s="26">
        <v>1.79984090045688E-4</v>
      </c>
      <c r="L460" s="11">
        <v>40513.543528665999</v>
      </c>
      <c r="M460" s="7">
        <v>10504.7063692664</v>
      </c>
      <c r="N460" s="7">
        <v>51018.249897932503</v>
      </c>
    </row>
    <row r="461" spans="1:14" x14ac:dyDescent="0.3">
      <c r="A461" s="14" t="s">
        <v>18</v>
      </c>
      <c r="B461" s="14" t="s">
        <v>488</v>
      </c>
      <c r="C461" s="24">
        <v>11715</v>
      </c>
      <c r="D461" s="9">
        <v>38466847</v>
      </c>
      <c r="E461" s="9">
        <v>6641400</v>
      </c>
      <c r="F461" s="10">
        <v>67853.029873972293</v>
      </c>
      <c r="G461" s="21">
        <v>4.3089586350083097E-3</v>
      </c>
      <c r="H461" s="4">
        <v>5.7919786490800096</v>
      </c>
      <c r="I461" s="3">
        <v>-57380.320126027596</v>
      </c>
      <c r="J461" s="3">
        <v>0</v>
      </c>
      <c r="K461" s="27">
        <v>0</v>
      </c>
      <c r="L461" s="12">
        <v>937019.91573830496</v>
      </c>
      <c r="M461" s="9">
        <v>0</v>
      </c>
      <c r="N461" s="9">
        <v>937019.91573830496</v>
      </c>
    </row>
    <row r="462" spans="1:14" x14ac:dyDescent="0.3">
      <c r="A462" s="13" t="s">
        <v>20</v>
      </c>
      <c r="B462" s="13" t="s">
        <v>489</v>
      </c>
      <c r="C462" s="25">
        <v>126</v>
      </c>
      <c r="D462" s="7">
        <v>396738.71</v>
      </c>
      <c r="E462" s="7">
        <v>30550</v>
      </c>
      <c r="F462" s="8">
        <v>1636.30368117839</v>
      </c>
      <c r="G462" s="22">
        <v>1.0391230707906999E-4</v>
      </c>
      <c r="H462" s="5">
        <v>12.986537152209401</v>
      </c>
      <c r="I462" s="2">
        <v>289.36368117839601</v>
      </c>
      <c r="J462" s="2">
        <v>289.36368117839601</v>
      </c>
      <c r="K462" s="26">
        <v>1.4570376772436901E-4</v>
      </c>
      <c r="L462" s="11">
        <v>22596.620081783502</v>
      </c>
      <c r="M462" s="7">
        <v>8503.9477458911697</v>
      </c>
      <c r="N462" s="7">
        <v>31100.5678276746</v>
      </c>
    </row>
    <row r="463" spans="1:14" x14ac:dyDescent="0.3">
      <c r="A463" s="14" t="s">
        <v>41</v>
      </c>
      <c r="B463" s="14" t="s">
        <v>490</v>
      </c>
      <c r="C463" s="24">
        <v>1974</v>
      </c>
      <c r="D463" s="9">
        <v>4833757.0199999996</v>
      </c>
      <c r="E463" s="9">
        <v>699750</v>
      </c>
      <c r="F463" s="10">
        <v>13636.0648195498</v>
      </c>
      <c r="G463" s="21">
        <v>8.6594864460534497E-4</v>
      </c>
      <c r="H463" s="4">
        <v>6.9078342550910996</v>
      </c>
      <c r="I463" s="3">
        <v>-7465.9951804501598</v>
      </c>
      <c r="J463" s="3">
        <v>0</v>
      </c>
      <c r="K463" s="27">
        <v>0</v>
      </c>
      <c r="L463" s="12">
        <v>188307.94044051701</v>
      </c>
      <c r="M463" s="9">
        <v>0</v>
      </c>
      <c r="N463" s="9">
        <v>188307.94044051701</v>
      </c>
    </row>
    <row r="464" spans="1:14" x14ac:dyDescent="0.3">
      <c r="A464" s="13" t="s">
        <v>37</v>
      </c>
      <c r="B464" s="13" t="s">
        <v>491</v>
      </c>
      <c r="C464" s="25">
        <v>54</v>
      </c>
      <c r="D464" s="7">
        <v>239558.17</v>
      </c>
      <c r="E464" s="7">
        <v>39650</v>
      </c>
      <c r="F464" s="8">
        <v>326.25828953341698</v>
      </c>
      <c r="G464" s="22">
        <v>2.0718801747529902E-5</v>
      </c>
      <c r="H464" s="5">
        <v>6.0418201765447597</v>
      </c>
      <c r="I464" s="2">
        <v>-251.00171046658201</v>
      </c>
      <c r="J464" s="2">
        <v>0</v>
      </c>
      <c r="K464" s="26">
        <v>0</v>
      </c>
      <c r="L464" s="11">
        <v>4505.4806769180605</v>
      </c>
      <c r="M464" s="7">
        <v>0</v>
      </c>
      <c r="N464" s="7">
        <v>4505.4806769180605</v>
      </c>
    </row>
    <row r="465" spans="1:14" x14ac:dyDescent="0.3">
      <c r="A465" s="14" t="s">
        <v>22</v>
      </c>
      <c r="B465" s="14" t="s">
        <v>492</v>
      </c>
      <c r="C465" s="24">
        <v>3755</v>
      </c>
      <c r="D465" s="9">
        <v>4140040</v>
      </c>
      <c r="E465" s="9">
        <v>565950</v>
      </c>
      <c r="F465" s="10">
        <v>27468.592985245999</v>
      </c>
      <c r="G465" s="21">
        <v>1.74437355494874E-3</v>
      </c>
      <c r="H465" s="4">
        <v>7.3152045233677798</v>
      </c>
      <c r="I465" s="3">
        <v>-12672.357014753899</v>
      </c>
      <c r="J465" s="3">
        <v>0</v>
      </c>
      <c r="K465" s="27">
        <v>0</v>
      </c>
      <c r="L465" s="12">
        <v>379328.95159274299</v>
      </c>
      <c r="M465" s="9">
        <v>0</v>
      </c>
      <c r="N465" s="9">
        <v>379328.95159274299</v>
      </c>
    </row>
    <row r="466" spans="1:14" x14ac:dyDescent="0.3">
      <c r="A466" s="13" t="s">
        <v>35</v>
      </c>
      <c r="B466" s="13" t="s">
        <v>493</v>
      </c>
      <c r="C466" s="25">
        <v>1813</v>
      </c>
      <c r="D466" s="7">
        <v>2003225</v>
      </c>
      <c r="E466" s="7">
        <v>161300</v>
      </c>
      <c r="F466" s="8">
        <v>22516.0999690018</v>
      </c>
      <c r="G466" s="22">
        <v>1.42986899138246E-3</v>
      </c>
      <c r="H466" s="5">
        <v>12.419249845009199</v>
      </c>
      <c r="I466" s="2">
        <v>3135.12996900185</v>
      </c>
      <c r="J466" s="2">
        <v>3135.12996900185</v>
      </c>
      <c r="K466" s="26">
        <v>1.5786371217317099E-3</v>
      </c>
      <c r="L466" s="11">
        <v>310937.24384741602</v>
      </c>
      <c r="M466" s="7">
        <v>92136.585090415698</v>
      </c>
      <c r="N466" s="7">
        <v>403073.82893783198</v>
      </c>
    </row>
    <row r="467" spans="1:14" x14ac:dyDescent="0.3">
      <c r="A467" s="14" t="s">
        <v>53</v>
      </c>
      <c r="B467" s="14" t="s">
        <v>494</v>
      </c>
      <c r="C467" s="24">
        <v>20720</v>
      </c>
      <c r="D467" s="9">
        <v>45466738.479999997</v>
      </c>
      <c r="E467" s="9">
        <v>4077650</v>
      </c>
      <c r="F467" s="10">
        <v>231032.781456378</v>
      </c>
      <c r="G467" s="21">
        <v>1.4671573258784E-2</v>
      </c>
      <c r="H467" s="4">
        <v>11.1502307652692</v>
      </c>
      <c r="I467" s="3">
        <v>9535.9814563780401</v>
      </c>
      <c r="J467" s="3">
        <v>9535.9814563780401</v>
      </c>
      <c r="K467" s="27">
        <v>4.8016683416720902E-3</v>
      </c>
      <c r="L467" s="12">
        <v>3190459.1116288798</v>
      </c>
      <c r="M467" s="9">
        <v>280247.63743875298</v>
      </c>
      <c r="N467" s="9">
        <v>3470706.7490676302</v>
      </c>
    </row>
    <row r="468" spans="1:14" x14ac:dyDescent="0.3">
      <c r="A468" s="13" t="s">
        <v>26</v>
      </c>
      <c r="B468" s="13" t="s">
        <v>495</v>
      </c>
      <c r="C468" s="25">
        <v>443</v>
      </c>
      <c r="D468" s="7">
        <v>622730</v>
      </c>
      <c r="E468" s="7">
        <v>42700</v>
      </c>
      <c r="F468" s="8">
        <v>6460.6414519906302</v>
      </c>
      <c r="G468" s="22">
        <v>4.10278462493924E-4</v>
      </c>
      <c r="H468" s="5">
        <v>14.583840749414501</v>
      </c>
      <c r="I468" s="2">
        <v>1724.9714519906299</v>
      </c>
      <c r="J468" s="2">
        <v>1724.9714519906299</v>
      </c>
      <c r="K468" s="26">
        <v>8.6857769692617599E-4</v>
      </c>
      <c r="L468" s="11">
        <v>89218.561355383295</v>
      </c>
      <c r="M468" s="7">
        <v>50694.223377116599</v>
      </c>
      <c r="N468" s="7">
        <v>139912.7847325</v>
      </c>
    </row>
    <row r="469" spans="1:14" x14ac:dyDescent="0.3">
      <c r="A469" s="14" t="s">
        <v>26</v>
      </c>
      <c r="B469" s="14" t="s">
        <v>496</v>
      </c>
      <c r="C469" s="24">
        <v>83</v>
      </c>
      <c r="D469" s="9">
        <v>218057</v>
      </c>
      <c r="E469" s="9">
        <v>22100</v>
      </c>
      <c r="F469" s="10">
        <v>818.94710407239802</v>
      </c>
      <c r="G469" s="21">
        <v>5.2006656184139302E-5</v>
      </c>
      <c r="H469" s="4">
        <v>9.8668325791855196</v>
      </c>
      <c r="I469" s="3">
        <v>-68.322895927601806</v>
      </c>
      <c r="J469" s="3">
        <v>0</v>
      </c>
      <c r="K469" s="27">
        <v>0</v>
      </c>
      <c r="L469" s="12">
        <v>11309.2922729807</v>
      </c>
      <c r="M469" s="9">
        <v>0</v>
      </c>
      <c r="N469" s="9">
        <v>11309.2922729807</v>
      </c>
    </row>
    <row r="470" spans="1:14" x14ac:dyDescent="0.3">
      <c r="A470" s="13" t="s">
        <v>26</v>
      </c>
      <c r="B470" s="13" t="s">
        <v>497</v>
      </c>
      <c r="C470" s="25">
        <v>250</v>
      </c>
      <c r="D470" s="7">
        <v>930375.25</v>
      </c>
      <c r="E470" s="7">
        <v>77950</v>
      </c>
      <c r="F470" s="8">
        <v>2983.8847017318699</v>
      </c>
      <c r="G470" s="22">
        <v>1.8948948595630399E-4</v>
      </c>
      <c r="H470" s="5">
        <v>11.9355388069275</v>
      </c>
      <c r="I470" s="2">
        <v>311.38470173187898</v>
      </c>
      <c r="J470" s="2">
        <v>311.38470173187898</v>
      </c>
      <c r="K470" s="26">
        <v>1.5679204822561201E-4</v>
      </c>
      <c r="L470" s="11">
        <v>41206.109690056997</v>
      </c>
      <c r="M470" s="7">
        <v>9151.1112300416498</v>
      </c>
      <c r="N470" s="7">
        <v>50357.220920098698</v>
      </c>
    </row>
    <row r="471" spans="1:14" x14ac:dyDescent="0.3">
      <c r="A471" s="14" t="s">
        <v>28</v>
      </c>
      <c r="B471" s="14" t="s">
        <v>498</v>
      </c>
      <c r="C471" s="24">
        <v>752</v>
      </c>
      <c r="D471" s="9">
        <v>1879331.15</v>
      </c>
      <c r="E471" s="9">
        <v>385550</v>
      </c>
      <c r="F471" s="10">
        <v>3665.5609513681702</v>
      </c>
      <c r="G471" s="21">
        <v>2.3277885369133499E-4</v>
      </c>
      <c r="H471" s="4">
        <v>4.8744161587342703</v>
      </c>
      <c r="I471" s="3">
        <v>-4373.3190486318199</v>
      </c>
      <c r="J471" s="3">
        <v>0</v>
      </c>
      <c r="K471" s="27">
        <v>0</v>
      </c>
      <c r="L471" s="12">
        <v>50619.753018606803</v>
      </c>
      <c r="M471" s="9">
        <v>0</v>
      </c>
      <c r="N471" s="9">
        <v>50619.753018606803</v>
      </c>
    </row>
    <row r="472" spans="1:14" x14ac:dyDescent="0.3">
      <c r="A472" s="13" t="s">
        <v>28</v>
      </c>
      <c r="B472" s="13" t="s">
        <v>499</v>
      </c>
      <c r="C472" s="25">
        <v>2497</v>
      </c>
      <c r="D472" s="7">
        <v>3466544</v>
      </c>
      <c r="E472" s="7">
        <v>361250</v>
      </c>
      <c r="F472" s="8">
        <v>23961.135966782</v>
      </c>
      <c r="G472" s="22">
        <v>1.5216349796087401E-3</v>
      </c>
      <c r="H472" s="5">
        <v>9.5959695501730096</v>
      </c>
      <c r="I472" s="2">
        <v>-2731.7940332179901</v>
      </c>
      <c r="J472" s="2">
        <v>0</v>
      </c>
      <c r="K472" s="26">
        <v>0</v>
      </c>
      <c r="L472" s="11">
        <v>330892.54299019102</v>
      </c>
      <c r="M472" s="7">
        <v>0</v>
      </c>
      <c r="N472" s="7">
        <v>330892.54299019102</v>
      </c>
    </row>
    <row r="473" spans="1:14" x14ac:dyDescent="0.3">
      <c r="A473" s="14" t="s">
        <v>20</v>
      </c>
      <c r="B473" s="14" t="s">
        <v>500</v>
      </c>
      <c r="C473" s="24">
        <v>507</v>
      </c>
      <c r="D473" s="9">
        <v>980638.99</v>
      </c>
      <c r="E473" s="9">
        <v>116650</v>
      </c>
      <c r="F473" s="10">
        <v>4262.1857516502296</v>
      </c>
      <c r="G473" s="21">
        <v>2.70667089335497E-4</v>
      </c>
      <c r="H473" s="4">
        <v>8.4066780111444395</v>
      </c>
      <c r="I473" s="3">
        <v>-1157.6442483497599</v>
      </c>
      <c r="J473" s="3">
        <v>0</v>
      </c>
      <c r="K473" s="27">
        <v>0</v>
      </c>
      <c r="L473" s="12">
        <v>58858.873970553002</v>
      </c>
      <c r="M473" s="9">
        <v>0</v>
      </c>
      <c r="N473" s="9">
        <v>58858.873970553002</v>
      </c>
    </row>
    <row r="474" spans="1:14" x14ac:dyDescent="0.3">
      <c r="A474" s="13" t="s">
        <v>20</v>
      </c>
      <c r="B474" s="13" t="s">
        <v>501</v>
      </c>
      <c r="C474" s="25">
        <v>205</v>
      </c>
      <c r="D474" s="7">
        <v>290487</v>
      </c>
      <c r="E474" s="7">
        <v>18050</v>
      </c>
      <c r="F474" s="8">
        <v>3299.1598337950099</v>
      </c>
      <c r="G474" s="22">
        <v>2.09510810062686E-4</v>
      </c>
      <c r="H474" s="5">
        <v>16.093462603878098</v>
      </c>
      <c r="I474" s="2">
        <v>1107.7098337950099</v>
      </c>
      <c r="J474" s="2">
        <v>1107.7098337950099</v>
      </c>
      <c r="K474" s="26">
        <v>5.5776694460064305E-4</v>
      </c>
      <c r="L474" s="11">
        <v>45559.917887404801</v>
      </c>
      <c r="M474" s="7">
        <v>32553.8661446427</v>
      </c>
      <c r="N474" s="7">
        <v>78113.784032047493</v>
      </c>
    </row>
    <row r="475" spans="1:14" x14ac:dyDescent="0.3">
      <c r="A475" s="14" t="s">
        <v>16</v>
      </c>
      <c r="B475" s="14" t="s">
        <v>502</v>
      </c>
      <c r="C475" s="24">
        <v>142</v>
      </c>
      <c r="D475" s="9">
        <v>509610.71</v>
      </c>
      <c r="E475" s="9">
        <v>89300</v>
      </c>
      <c r="F475" s="10">
        <v>810.35521634938402</v>
      </c>
      <c r="G475" s="21">
        <v>5.1461034435724103E-5</v>
      </c>
      <c r="H475" s="4">
        <v>5.7067268756998804</v>
      </c>
      <c r="I475" s="3">
        <v>-707.62478365061497</v>
      </c>
      <c r="J475" s="3">
        <v>0</v>
      </c>
      <c r="K475" s="27">
        <v>0</v>
      </c>
      <c r="L475" s="12">
        <v>11190.642156321101</v>
      </c>
      <c r="M475" s="9">
        <v>0</v>
      </c>
      <c r="N475" s="9">
        <v>11190.642156321101</v>
      </c>
    </row>
    <row r="476" spans="1:14" x14ac:dyDescent="0.3">
      <c r="A476" s="13" t="s">
        <v>50</v>
      </c>
      <c r="B476" s="13" t="s">
        <v>503</v>
      </c>
      <c r="C476" s="25">
        <v>3976</v>
      </c>
      <c r="D476" s="7">
        <v>5364483</v>
      </c>
      <c r="E476" s="7">
        <v>433400</v>
      </c>
      <c r="F476" s="8">
        <v>49213.623461005998</v>
      </c>
      <c r="G476" s="22">
        <v>3.1252763239345499E-3</v>
      </c>
      <c r="H476" s="5">
        <v>12.377671896631201</v>
      </c>
      <c r="I476" s="2">
        <v>6710.1834610059996</v>
      </c>
      <c r="J476" s="2">
        <v>6710.1834610059996</v>
      </c>
      <c r="K476" s="26">
        <v>3.3787896546269101E-3</v>
      </c>
      <c r="L476" s="11">
        <v>679618.07150335296</v>
      </c>
      <c r="M476" s="7">
        <v>197201.837097718</v>
      </c>
      <c r="N476" s="7">
        <v>876819.90860107203</v>
      </c>
    </row>
    <row r="477" spans="1:14" x14ac:dyDescent="0.3">
      <c r="A477" s="14" t="s">
        <v>53</v>
      </c>
      <c r="B477" s="14" t="s">
        <v>504</v>
      </c>
      <c r="C477" s="24">
        <v>19380</v>
      </c>
      <c r="D477" s="9">
        <v>41411317</v>
      </c>
      <c r="E477" s="9">
        <v>4103400</v>
      </c>
      <c r="F477" s="10">
        <v>195582.03525369201</v>
      </c>
      <c r="G477" s="21">
        <v>1.2420298713619601E-2</v>
      </c>
      <c r="H477" s="4">
        <v>10.0919522834722</v>
      </c>
      <c r="I477" s="3">
        <v>-11590.164746307901</v>
      </c>
      <c r="J477" s="3">
        <v>0</v>
      </c>
      <c r="K477" s="27">
        <v>0</v>
      </c>
      <c r="L477" s="12">
        <v>2700900.2034799098</v>
      </c>
      <c r="M477" s="9">
        <v>0</v>
      </c>
      <c r="N477" s="9">
        <v>2700900.2034799098</v>
      </c>
    </row>
    <row r="478" spans="1:14" x14ac:dyDescent="0.3">
      <c r="A478" s="13" t="s">
        <v>22</v>
      </c>
      <c r="B478" s="13" t="s">
        <v>505</v>
      </c>
      <c r="C478" s="25">
        <v>2739</v>
      </c>
      <c r="D478" s="7">
        <v>4615038</v>
      </c>
      <c r="E478" s="7">
        <v>482300</v>
      </c>
      <c r="F478" s="8">
        <v>26208.975911258502</v>
      </c>
      <c r="G478" s="22">
        <v>1.66438246423631E-3</v>
      </c>
      <c r="H478" s="5">
        <v>9.5688119427742002</v>
      </c>
      <c r="I478" s="2">
        <v>-3070.9340887414401</v>
      </c>
      <c r="J478" s="2">
        <v>0</v>
      </c>
      <c r="K478" s="26">
        <v>0</v>
      </c>
      <c r="L478" s="11">
        <v>361934.20464153797</v>
      </c>
      <c r="M478" s="7">
        <v>0</v>
      </c>
      <c r="N478" s="7">
        <v>361934.20464153797</v>
      </c>
    </row>
    <row r="479" spans="1:14" x14ac:dyDescent="0.3">
      <c r="A479" s="14" t="s">
        <v>30</v>
      </c>
      <c r="B479" s="14" t="s">
        <v>506</v>
      </c>
      <c r="C479" s="24">
        <v>402</v>
      </c>
      <c r="D479" s="9">
        <v>509182.44</v>
      </c>
      <c r="E479" s="9">
        <v>36350</v>
      </c>
      <c r="F479" s="10">
        <v>5631.12354552957</v>
      </c>
      <c r="G479" s="21">
        <v>3.5760051498622599E-4</v>
      </c>
      <c r="H479" s="4">
        <v>14.007770013755099</v>
      </c>
      <c r="I479" s="3">
        <v>1333.7435455295699</v>
      </c>
      <c r="J479" s="3">
        <v>1333.7435455295699</v>
      </c>
      <c r="K479" s="27">
        <v>6.7158206921590297E-4</v>
      </c>
      <c r="L479" s="12">
        <v>77763.291041600198</v>
      </c>
      <c r="M479" s="9">
        <v>39196.644760026298</v>
      </c>
      <c r="N479" s="9">
        <v>116959.93580162599</v>
      </c>
    </row>
    <row r="480" spans="1:14" x14ac:dyDescent="0.3">
      <c r="A480" s="13" t="s">
        <v>22</v>
      </c>
      <c r="B480" s="13" t="s">
        <v>507</v>
      </c>
      <c r="C480" s="25">
        <v>8144</v>
      </c>
      <c r="D480" s="7">
        <v>14919486</v>
      </c>
      <c r="E480" s="7">
        <v>1062750</v>
      </c>
      <c r="F480" s="8">
        <v>114330.081377558</v>
      </c>
      <c r="G480" s="22">
        <v>7.2604508937633297E-3</v>
      </c>
      <c r="H480" s="5">
        <v>14.0385659844742</v>
      </c>
      <c r="I480" s="2">
        <v>27270.721377558199</v>
      </c>
      <c r="J480" s="2">
        <v>27270.721377558199</v>
      </c>
      <c r="K480" s="26">
        <v>1.37316709446409E-2</v>
      </c>
      <c r="L480" s="11">
        <v>1578847.15564996</v>
      </c>
      <c r="M480" s="7">
        <v>801444.01205809205</v>
      </c>
      <c r="N480" s="7">
        <v>2380291.16770805</v>
      </c>
    </row>
    <row r="481" spans="1:16" x14ac:dyDescent="0.3">
      <c r="A481" s="14" t="s">
        <v>32</v>
      </c>
      <c r="B481" s="14" t="s">
        <v>508</v>
      </c>
      <c r="C481" s="24">
        <v>451</v>
      </c>
      <c r="D481" s="9">
        <v>2117847.52</v>
      </c>
      <c r="E481" s="9">
        <v>296300</v>
      </c>
      <c r="F481" s="10">
        <v>3223.5883615254802</v>
      </c>
      <c r="G481" s="21">
        <v>2.04711697206548E-4</v>
      </c>
      <c r="H481" s="4">
        <v>7.1476460344245698</v>
      </c>
      <c r="I481" s="3">
        <v>-1597.6016384745101</v>
      </c>
      <c r="J481" s="3">
        <v>0</v>
      </c>
      <c r="K481" s="27">
        <v>0</v>
      </c>
      <c r="L481" s="12">
        <v>44516.309743306498</v>
      </c>
      <c r="M481" s="9">
        <v>0</v>
      </c>
      <c r="N481" s="9">
        <v>44516.309743306498</v>
      </c>
    </row>
    <row r="482" spans="1:16" x14ac:dyDescent="0.3">
      <c r="A482" s="13" t="s">
        <v>62</v>
      </c>
      <c r="B482" s="13" t="s">
        <v>509</v>
      </c>
      <c r="C482" s="25">
        <v>3923</v>
      </c>
      <c r="D482" s="7">
        <v>4958163.76</v>
      </c>
      <c r="E482" s="7">
        <v>505300</v>
      </c>
      <c r="F482" s="8">
        <v>38493.719434949497</v>
      </c>
      <c r="G482" s="22">
        <v>2.44451640642856E-3</v>
      </c>
      <c r="H482" s="5">
        <v>9.8123169602216507</v>
      </c>
      <c r="I482" s="2">
        <v>-3443.15056505046</v>
      </c>
      <c r="J482" s="2">
        <v>0</v>
      </c>
      <c r="K482" s="26">
        <v>0</v>
      </c>
      <c r="L482" s="11">
        <v>531581.00394903903</v>
      </c>
      <c r="M482" s="7">
        <v>0</v>
      </c>
      <c r="N482" s="7">
        <v>531581.00394903903</v>
      </c>
    </row>
    <row r="483" spans="1:16" x14ac:dyDescent="0.3">
      <c r="A483" s="14" t="s">
        <v>26</v>
      </c>
      <c r="B483" s="14" t="s">
        <v>510</v>
      </c>
      <c r="C483" s="24">
        <v>200</v>
      </c>
      <c r="D483" s="9">
        <v>435300.81</v>
      </c>
      <c r="E483" s="9">
        <v>41500</v>
      </c>
      <c r="F483" s="10">
        <v>2097.8352289156601</v>
      </c>
      <c r="G483" s="21">
        <v>1.3322154134089999E-4</v>
      </c>
      <c r="H483" s="4">
        <v>10.4891761445783</v>
      </c>
      <c r="I483" s="3">
        <v>-40.164771084337403</v>
      </c>
      <c r="J483" s="3">
        <v>0</v>
      </c>
      <c r="K483" s="27">
        <v>0</v>
      </c>
      <c r="L483" s="12">
        <v>28970.163794932101</v>
      </c>
      <c r="M483" s="9">
        <v>0</v>
      </c>
      <c r="N483" s="9">
        <v>28970.163794932101</v>
      </c>
    </row>
    <row r="484" spans="1:16" x14ac:dyDescent="0.3">
      <c r="A484" s="13" t="s">
        <v>22</v>
      </c>
      <c r="B484" s="13" t="s">
        <v>511</v>
      </c>
      <c r="C484" s="25">
        <v>6216</v>
      </c>
      <c r="D484" s="7">
        <v>13840501.08</v>
      </c>
      <c r="E484" s="7">
        <v>1090250</v>
      </c>
      <c r="F484" s="8">
        <v>78910.850459325797</v>
      </c>
      <c r="G484" s="22">
        <v>5.0111777044313096E-3</v>
      </c>
      <c r="H484" s="5">
        <v>12.694795762439799</v>
      </c>
      <c r="I484" s="2">
        <v>12461.810459325799</v>
      </c>
      <c r="J484" s="2">
        <v>12461.810459325799</v>
      </c>
      <c r="K484" s="26">
        <v>6.2749158055924502E-3</v>
      </c>
      <c r="L484" s="11">
        <v>1089723.4594471401</v>
      </c>
      <c r="M484" s="7">
        <v>366233.19323883101</v>
      </c>
      <c r="N484" s="7">
        <v>1455956.6526859701</v>
      </c>
    </row>
    <row r="485" spans="1:16" x14ac:dyDescent="0.3">
      <c r="A485" s="14" t="s">
        <v>28</v>
      </c>
      <c r="B485" s="14" t="s">
        <v>512</v>
      </c>
      <c r="C485" s="24">
        <v>3898</v>
      </c>
      <c r="D485" s="9">
        <v>10761688</v>
      </c>
      <c r="E485" s="9">
        <v>837050</v>
      </c>
      <c r="F485" s="10">
        <v>50115.3572952631</v>
      </c>
      <c r="G485" s="21">
        <v>3.1825402928216898E-3</v>
      </c>
      <c r="H485" s="4">
        <v>12.856684785855</v>
      </c>
      <c r="I485" s="3">
        <v>8445.7372952631194</v>
      </c>
      <c r="J485" s="3">
        <v>8445.7372952631194</v>
      </c>
      <c r="K485" s="27">
        <v>4.2526959158063699E-3</v>
      </c>
      <c r="L485" s="12">
        <v>692070.61139675695</v>
      </c>
      <c r="M485" s="9">
        <v>248207.060201735</v>
      </c>
      <c r="N485" s="9">
        <v>940277.67159849301</v>
      </c>
    </row>
    <row r="486" spans="1:16" x14ac:dyDescent="0.3">
      <c r="A486" s="13" t="s">
        <v>26</v>
      </c>
      <c r="B486" s="13" t="s">
        <v>513</v>
      </c>
      <c r="C486" s="25">
        <v>1212</v>
      </c>
      <c r="D486" s="7">
        <v>1428478</v>
      </c>
      <c r="E486" s="7">
        <v>88500</v>
      </c>
      <c r="F486" s="8">
        <v>19562.885152542302</v>
      </c>
      <c r="G486" s="22">
        <v>1.24232717478189E-3</v>
      </c>
      <c r="H486" s="5">
        <v>16.140994350282401</v>
      </c>
      <c r="I486" s="2">
        <v>6606.60515254237</v>
      </c>
      <c r="J486" s="2">
        <v>6606.60515254237</v>
      </c>
      <c r="K486" s="26">
        <v>3.3266346995329999E-3</v>
      </c>
      <c r="L486" s="11">
        <v>270154.67151990603</v>
      </c>
      <c r="M486" s="7">
        <v>194157.83199246301</v>
      </c>
      <c r="N486" s="7">
        <v>464312.503512369</v>
      </c>
    </row>
    <row r="487" spans="1:16" x14ac:dyDescent="0.3">
      <c r="A487" s="14" t="s">
        <v>35</v>
      </c>
      <c r="B487" s="14" t="s">
        <v>514</v>
      </c>
      <c r="C487" s="24">
        <v>1404</v>
      </c>
      <c r="D487" s="9">
        <v>2900158</v>
      </c>
      <c r="E487" s="9">
        <v>346050</v>
      </c>
      <c r="F487" s="10">
        <v>11766.5708192457</v>
      </c>
      <c r="G487" s="21">
        <v>7.4722775136493202E-4</v>
      </c>
      <c r="H487" s="4">
        <v>8.3807484467562396</v>
      </c>
      <c r="I487" s="3">
        <v>-3242.1891807542202</v>
      </c>
      <c r="J487" s="3">
        <v>0</v>
      </c>
      <c r="K487" s="27">
        <v>0</v>
      </c>
      <c r="L487" s="12">
        <v>162491.06661938</v>
      </c>
      <c r="M487" s="9">
        <v>0</v>
      </c>
      <c r="N487" s="9">
        <v>162491.06661938</v>
      </c>
    </row>
    <row r="488" spans="1:16" x14ac:dyDescent="0.3">
      <c r="A488" s="13" t="s">
        <v>30</v>
      </c>
      <c r="B488" s="13" t="s">
        <v>515</v>
      </c>
      <c r="C488" s="25">
        <v>206</v>
      </c>
      <c r="D488" s="7">
        <v>634732</v>
      </c>
      <c r="E488" s="7">
        <v>48450</v>
      </c>
      <c r="F488" s="8">
        <v>2698.7573168214599</v>
      </c>
      <c r="G488" s="22">
        <v>1.71382673193941E-4</v>
      </c>
      <c r="H488" s="5">
        <v>13.100763673890601</v>
      </c>
      <c r="I488" s="2">
        <v>496.61731682146501</v>
      </c>
      <c r="J488" s="2">
        <v>496.61731682146501</v>
      </c>
      <c r="K488" s="26">
        <v>2.5006252990486403E-4</v>
      </c>
      <c r="L488" s="11">
        <v>37268.628361962001</v>
      </c>
      <c r="M488" s="7">
        <v>14594.8091852991</v>
      </c>
      <c r="N488" s="7">
        <v>51863.437547261099</v>
      </c>
    </row>
    <row r="489" spans="1:16" x14ac:dyDescent="0.3">
      <c r="A489" s="14" t="s">
        <v>41</v>
      </c>
      <c r="B489" s="14" t="s">
        <v>516</v>
      </c>
      <c r="C489" s="24">
        <v>3227</v>
      </c>
      <c r="D489" s="9">
        <v>6006749.9800000004</v>
      </c>
      <c r="E489" s="9">
        <v>746600</v>
      </c>
      <c r="F489" s="10">
        <v>25962.740671658099</v>
      </c>
      <c r="G489" s="21">
        <v>1.64874546963356E-3</v>
      </c>
      <c r="H489" s="4">
        <v>8.0454727832842199</v>
      </c>
      <c r="I489" s="3">
        <v>-8533.8893283418092</v>
      </c>
      <c r="J489" s="3">
        <v>0</v>
      </c>
      <c r="K489" s="27">
        <v>0</v>
      </c>
      <c r="L489" s="12">
        <v>358533.80640006397</v>
      </c>
      <c r="M489" s="9">
        <v>0</v>
      </c>
      <c r="N489" s="9">
        <v>358533.80640006397</v>
      </c>
    </row>
    <row r="490" spans="1:16" x14ac:dyDescent="0.3">
      <c r="A490" s="13" t="s">
        <v>53</v>
      </c>
      <c r="B490" s="13" t="s">
        <v>517</v>
      </c>
      <c r="C490" s="25">
        <v>9002</v>
      </c>
      <c r="D490" s="7">
        <v>39461125</v>
      </c>
      <c r="E490" s="7">
        <v>3177600</v>
      </c>
      <c r="F490" s="8">
        <v>111791.61859579499</v>
      </c>
      <c r="G490" s="22">
        <v>7.09924761156002E-3</v>
      </c>
      <c r="H490" s="5">
        <v>12.4185312814702</v>
      </c>
      <c r="I490" s="2">
        <v>15560.238595795499</v>
      </c>
      <c r="J490" s="2">
        <v>15560.238595795499</v>
      </c>
      <c r="K490" s="26">
        <v>7.8350723935524599E-3</v>
      </c>
      <c r="L490" s="11">
        <v>1543792.12293749</v>
      </c>
      <c r="M490" s="7">
        <v>457291.168654526</v>
      </c>
      <c r="N490" s="7">
        <v>2001083.2915920201</v>
      </c>
    </row>
    <row r="491" spans="1:16" x14ac:dyDescent="0.3">
      <c r="A491" s="38" t="s">
        <v>18</v>
      </c>
      <c r="B491" s="38" t="s">
        <v>518</v>
      </c>
      <c r="C491" s="30">
        <v>14029</v>
      </c>
      <c r="D491" s="31">
        <v>58937635</v>
      </c>
      <c r="E491" s="31">
        <v>8105450</v>
      </c>
      <c r="F491" s="32">
        <v>102009.892284203</v>
      </c>
      <c r="G491" s="33">
        <v>6.4780660057583801E-3</v>
      </c>
      <c r="H491" s="34">
        <v>7.2713587771190902</v>
      </c>
      <c r="I491" s="35">
        <v>-47960.117715796099</v>
      </c>
      <c r="J491" s="35">
        <v>0</v>
      </c>
      <c r="K491" s="36">
        <v>0</v>
      </c>
      <c r="L491" s="37">
        <v>1408710.86891999</v>
      </c>
      <c r="M491" s="31">
        <v>0</v>
      </c>
      <c r="N491" s="31">
        <v>1408710.86891999</v>
      </c>
    </row>
    <row r="492" spans="1:16" x14ac:dyDescent="0.3">
      <c r="A492" s="43"/>
      <c r="B492" s="43" t="s">
        <v>529</v>
      </c>
      <c r="C492" s="44">
        <f>SUM(C6:C491)</f>
        <v>1395722</v>
      </c>
      <c r="D492" s="45">
        <f>SUM(D6:D491)</f>
        <v>3084426915.1400003</v>
      </c>
      <c r="E492" s="45">
        <f>SUM(E6:E491)</f>
        <v>311085600</v>
      </c>
      <c r="F492" s="43"/>
      <c r="G492" s="46">
        <f>SUM(G6:G491)</f>
        <v>0.99999999999999845</v>
      </c>
      <c r="H492" s="43"/>
      <c r="I492" s="43"/>
      <c r="J492" s="43"/>
      <c r="K492" s="46">
        <f>SUM(K6:K491)</f>
        <v>0.99999999999999833</v>
      </c>
      <c r="L492" s="45">
        <f>SUM(L6:L491)</f>
        <v>217458554.39999968</v>
      </c>
      <c r="M492" s="45">
        <f>SUM(M6:M491)</f>
        <v>58364638.59999986</v>
      </c>
      <c r="N492" s="45">
        <f>SUM(N6:N491)</f>
        <v>275823192.99999964</v>
      </c>
      <c r="P492" s="47">
        <f>+K500-N492</f>
        <v>0</v>
      </c>
    </row>
    <row r="494" spans="1:16" x14ac:dyDescent="0.3">
      <c r="E494" s="92" t="s">
        <v>0</v>
      </c>
      <c r="F494" s="93"/>
      <c r="G494" s="93"/>
      <c r="H494" s="6">
        <v>275823193</v>
      </c>
      <c r="K494" s="48">
        <v>275823193</v>
      </c>
    </row>
    <row r="495" spans="1:16" x14ac:dyDescent="0.3">
      <c r="E495" s="92" t="s">
        <v>1</v>
      </c>
      <c r="F495" s="93"/>
      <c r="G495" s="93"/>
      <c r="H495" s="6">
        <v>4000000</v>
      </c>
      <c r="K495" s="48">
        <v>4000000</v>
      </c>
    </row>
    <row r="496" spans="1:16" x14ac:dyDescent="0.3">
      <c r="E496" s="92" t="s">
        <v>2</v>
      </c>
      <c r="F496" s="93"/>
      <c r="G496" s="93"/>
      <c r="H496" s="6">
        <f>IFERROR(H494-H495,"")</f>
        <v>271823193</v>
      </c>
      <c r="K496" s="48">
        <v>271823193</v>
      </c>
    </row>
    <row r="497" spans="1:16" x14ac:dyDescent="0.3">
      <c r="E497" s="92" t="s">
        <v>3</v>
      </c>
      <c r="F497" s="93"/>
      <c r="G497" s="93"/>
      <c r="H497" s="6">
        <f>IFERROR(H496*20%,"")</f>
        <v>54364638.600000001</v>
      </c>
      <c r="K497" s="48">
        <v>54364638.600000001</v>
      </c>
    </row>
    <row r="498" spans="1:16" x14ac:dyDescent="0.3">
      <c r="E498" s="92" t="s">
        <v>4</v>
      </c>
      <c r="F498" s="93"/>
      <c r="G498" s="93"/>
      <c r="H498" s="6">
        <f>H496-H497</f>
        <v>217458554.40000001</v>
      </c>
      <c r="K498" s="48">
        <v>217458554.40000001</v>
      </c>
      <c r="P498" s="47"/>
    </row>
    <row r="499" spans="1:16" x14ac:dyDescent="0.3">
      <c r="E499" s="92" t="s">
        <v>5</v>
      </c>
      <c r="F499" s="93"/>
      <c r="G499" s="93"/>
      <c r="H499" s="6">
        <f>IFERROR(H497+H495,"")</f>
        <v>58364638.600000001</v>
      </c>
      <c r="K499" s="48">
        <v>58364638.600000001</v>
      </c>
      <c r="P499" s="47"/>
    </row>
    <row r="500" spans="1:16" x14ac:dyDescent="0.3">
      <c r="E500" s="92" t="s">
        <v>6</v>
      </c>
      <c r="F500" s="93"/>
      <c r="G500" s="93" t="s">
        <v>6</v>
      </c>
      <c r="H500" s="6">
        <f>IFERROR(H498+H499,"")</f>
        <v>275823193</v>
      </c>
      <c r="K500" s="48">
        <v>275823193</v>
      </c>
      <c r="P500" s="47"/>
    </row>
    <row r="501" spans="1:16" x14ac:dyDescent="0.3">
      <c r="A501" s="28"/>
    </row>
    <row r="502" spans="1:16" x14ac:dyDescent="0.3">
      <c r="A502" s="49" t="s">
        <v>525</v>
      </c>
    </row>
    <row r="503" spans="1:16" x14ac:dyDescent="0.3">
      <c r="A503" s="29" t="s">
        <v>526</v>
      </c>
    </row>
    <row r="504" spans="1:16" x14ac:dyDescent="0.3">
      <c r="A504" s="29" t="s">
        <v>547</v>
      </c>
    </row>
    <row r="505" spans="1:16" x14ac:dyDescent="0.3">
      <c r="A505" s="29" t="s">
        <v>528</v>
      </c>
    </row>
  </sheetData>
  <mergeCells count="10">
    <mergeCell ref="E496:G496"/>
    <mergeCell ref="E497:G497"/>
    <mergeCell ref="E498:G498"/>
    <mergeCell ref="E499:G499"/>
    <mergeCell ref="E500:G500"/>
    <mergeCell ref="A1:N1"/>
    <mergeCell ref="A2:N2"/>
    <mergeCell ref="A3:N3"/>
    <mergeCell ref="E494:G494"/>
    <mergeCell ref="E495:G49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FBE2-6DC5-49FC-8614-C7112656CD42}">
  <dimension ref="A1:N498"/>
  <sheetViews>
    <sheetView workbookViewId="0">
      <selection sqref="A1:E1"/>
    </sheetView>
  </sheetViews>
  <sheetFormatPr defaultColWidth="10.21875" defaultRowHeight="14.4" x14ac:dyDescent="0.3"/>
  <cols>
    <col min="1" max="1" width="18.5546875" style="1" bestFit="1" customWidth="1"/>
    <col min="2" max="2" width="30.33203125" style="1" bestFit="1" customWidth="1"/>
    <col min="3" max="3" width="21" style="1" bestFit="1" customWidth="1"/>
    <col min="4" max="4" width="16.6640625" style="1" bestFit="1" customWidth="1"/>
    <col min="5" max="5" width="16.5546875" style="1" bestFit="1" customWidth="1"/>
    <col min="6" max="6" width="18.44140625" style="1" bestFit="1" customWidth="1"/>
    <col min="7" max="7" width="22.21875" style="1" bestFit="1" customWidth="1"/>
    <col min="8" max="8" width="14.5546875" style="1" bestFit="1" customWidth="1"/>
    <col min="9" max="9" width="25" style="1" bestFit="1" customWidth="1"/>
    <col min="10" max="10" width="19" style="1" bestFit="1" customWidth="1"/>
    <col min="11" max="11" width="20" style="1" bestFit="1" customWidth="1"/>
    <col min="12" max="12" width="17.77734375" style="1" bestFit="1" customWidth="1"/>
    <col min="13" max="13" width="18.33203125" style="1" bestFit="1" customWidth="1"/>
    <col min="14" max="14" width="24.44140625" style="1" bestFit="1" customWidth="1"/>
    <col min="15" max="16384" width="10.21875" style="1"/>
  </cols>
  <sheetData>
    <row r="1" spans="1:14" ht="25.05" customHeight="1" x14ac:dyDescent="0.3">
      <c r="A1" s="89" t="s">
        <v>524</v>
      </c>
      <c r="B1" s="89"/>
      <c r="C1" s="89"/>
      <c r="D1" s="89"/>
      <c r="E1" s="89"/>
      <c r="F1" s="50"/>
      <c r="G1" s="50"/>
      <c r="H1" s="50"/>
    </row>
    <row r="2" spans="1:14" ht="25.95" customHeight="1" x14ac:dyDescent="0.3">
      <c r="A2" s="19" t="s">
        <v>530</v>
      </c>
      <c r="B2" s="51">
        <v>45691</v>
      </c>
      <c r="C2" s="69"/>
      <c r="E2" s="81" t="s">
        <v>531</v>
      </c>
      <c r="F2" s="83">
        <f>SUM(tblExpense2[July 1, 2023 Census Population])</f>
        <v>1395722</v>
      </c>
      <c r="G2" s="52" t="s">
        <v>542</v>
      </c>
      <c r="H2" s="54">
        <f>J498</f>
        <v>1985972.5365907527</v>
      </c>
    </row>
    <row r="3" spans="1:14" ht="30" customHeight="1" x14ac:dyDescent="0.3">
      <c r="A3" s="53" t="s">
        <v>0</v>
      </c>
      <c r="B3" s="54">
        <v>275823193</v>
      </c>
      <c r="C3" s="55"/>
      <c r="E3" s="81" t="s">
        <v>532</v>
      </c>
      <c r="F3" s="82">
        <f>SUM(tblExpense2[[2023 Tax Assessment ]])</f>
        <v>3084426915.1400003</v>
      </c>
      <c r="G3" s="52" t="s">
        <v>523</v>
      </c>
      <c r="H3" s="54">
        <f>L498</f>
        <v>217458554.39999992</v>
      </c>
    </row>
    <row r="4" spans="1:14" ht="30" customHeight="1" x14ac:dyDescent="0.3">
      <c r="A4" s="56" t="s">
        <v>533</v>
      </c>
      <c r="B4" s="54">
        <v>4000000</v>
      </c>
      <c r="C4" s="55"/>
      <c r="E4" s="81" t="s">
        <v>545</v>
      </c>
      <c r="F4" s="82">
        <f>SUM(tblExpense2[2025 State Valuation])</f>
        <v>311085600</v>
      </c>
      <c r="G4" s="52" t="s">
        <v>543</v>
      </c>
      <c r="H4" s="84">
        <v>10.69</v>
      </c>
    </row>
    <row r="5" spans="1:14" ht="31.95" customHeight="1" x14ac:dyDescent="0.3">
      <c r="A5" s="56" t="s">
        <v>2</v>
      </c>
      <c r="B5" s="54">
        <f>IFERROR(B3-B4,"")</f>
        <v>271823193</v>
      </c>
      <c r="E5" s="81" t="s">
        <v>9</v>
      </c>
      <c r="F5" s="82">
        <f>SUM(tblExpense2[Rev I Computed Number])</f>
        <v>15746967.103071636</v>
      </c>
      <c r="G5" s="52" t="s">
        <v>15</v>
      </c>
      <c r="H5" s="54">
        <f>M498</f>
        <v>58364638.599999994</v>
      </c>
    </row>
    <row r="6" spans="1:14" ht="45.6" customHeight="1" x14ac:dyDescent="0.3">
      <c r="A6" s="53" t="s">
        <v>3</v>
      </c>
      <c r="B6" s="54">
        <f>IFERROR(B5*20%,"")</f>
        <v>54364638.600000001</v>
      </c>
      <c r="E6" s="81" t="s">
        <v>540</v>
      </c>
      <c r="F6" s="82">
        <f>H498</f>
        <v>5085.5190736509903</v>
      </c>
      <c r="G6" s="52" t="s">
        <v>522</v>
      </c>
      <c r="H6" s="54">
        <f>H3+H5</f>
        <v>275823192.99999988</v>
      </c>
    </row>
    <row r="7" spans="1:14" ht="43.95" customHeight="1" x14ac:dyDescent="0.3">
      <c r="A7" s="19" t="s">
        <v>534</v>
      </c>
      <c r="B7" s="54">
        <f>B5-B6</f>
        <v>217458554.40000001</v>
      </c>
      <c r="C7" s="55"/>
      <c r="E7" s="81" t="s">
        <v>541</v>
      </c>
      <c r="F7" s="82">
        <f>I498</f>
        <v>826698.92307163368</v>
      </c>
      <c r="G7" s="52" t="s">
        <v>544</v>
      </c>
      <c r="H7" s="54">
        <f>B9</f>
        <v>275823193</v>
      </c>
    </row>
    <row r="8" spans="1:14" ht="33" customHeight="1" x14ac:dyDescent="0.3">
      <c r="A8" s="19" t="s">
        <v>535</v>
      </c>
      <c r="B8" s="54">
        <f>IFERROR(B6+B4,"")</f>
        <v>58364638.600000001</v>
      </c>
      <c r="C8" s="55"/>
      <c r="G8" s="52" t="s">
        <v>536</v>
      </c>
      <c r="H8" s="54">
        <f>H7-H6</f>
        <v>0</v>
      </c>
    </row>
    <row r="9" spans="1:14" ht="33" customHeight="1" x14ac:dyDescent="0.3">
      <c r="A9" s="19" t="s">
        <v>6</v>
      </c>
      <c r="B9" s="54">
        <f>IFERROR(B7+B8,"")</f>
        <v>275823193</v>
      </c>
      <c r="C9" s="55"/>
      <c r="G9" s="52" t="s">
        <v>543</v>
      </c>
      <c r="H9" s="18">
        <v>10.69</v>
      </c>
    </row>
    <row r="10" spans="1:14" ht="19.95" customHeight="1" x14ac:dyDescent="0.3">
      <c r="A10" s="57"/>
      <c r="C10" s="55"/>
      <c r="D10" s="58"/>
      <c r="E10" s="58"/>
      <c r="F10" s="58"/>
      <c r="G10" s="58"/>
      <c r="H10" s="58"/>
      <c r="I10" s="58"/>
    </row>
    <row r="11" spans="1:14" s="68" customFormat="1" ht="35.700000000000003" customHeight="1" x14ac:dyDescent="0.3">
      <c r="A11" s="59" t="s">
        <v>7</v>
      </c>
      <c r="B11" s="59" t="s">
        <v>8</v>
      </c>
      <c r="C11" s="59" t="s">
        <v>519</v>
      </c>
      <c r="D11" s="59" t="s">
        <v>537</v>
      </c>
      <c r="E11" s="59" t="s">
        <v>521</v>
      </c>
      <c r="F11" s="60" t="s">
        <v>9</v>
      </c>
      <c r="G11" s="60" t="s">
        <v>10</v>
      </c>
      <c r="H11" s="60" t="s">
        <v>11</v>
      </c>
      <c r="I11" s="61" t="s">
        <v>538</v>
      </c>
      <c r="J11" s="61" t="s">
        <v>13</v>
      </c>
      <c r="K11" s="60" t="s">
        <v>14</v>
      </c>
      <c r="L11" s="60" t="s">
        <v>523</v>
      </c>
      <c r="M11" s="60" t="s">
        <v>15</v>
      </c>
      <c r="N11" s="60" t="s">
        <v>522</v>
      </c>
    </row>
    <row r="12" spans="1:14" s="70" customFormat="1" ht="19.95" customHeight="1" x14ac:dyDescent="0.3">
      <c r="A12" s="62" t="s">
        <v>16</v>
      </c>
      <c r="B12" s="63" t="s">
        <v>17</v>
      </c>
      <c r="C12" s="64">
        <v>671</v>
      </c>
      <c r="D12" s="78">
        <v>1123643.28</v>
      </c>
      <c r="E12" s="78">
        <v>127750</v>
      </c>
      <c r="F12" s="76">
        <f>IFERROR((C12*D12)/E12,"")</f>
        <v>5901.8758581604698</v>
      </c>
      <c r="G12" s="74">
        <f t="shared" ref="G12:G75" si="0">IFERROR(F12/$F$498,"")</f>
        <v>3.747944489583164E-4</v>
      </c>
      <c r="H12" s="74">
        <f t="shared" ref="H12:H75" si="1">IFERROR(D12/E12,"")</f>
        <v>8.7956421135029359</v>
      </c>
      <c r="I12" s="76">
        <f t="shared" ref="I12:I75" si="2">IFERROR((H12-$H$4)*C12, "")</f>
        <v>-1271.1141418395296</v>
      </c>
      <c r="J12" s="71">
        <f t="shared" ref="J12:J75" si="3">IF(I12&gt;0,I12,0)</f>
        <v>0</v>
      </c>
      <c r="K12" s="86">
        <f t="shared" ref="K12:K75" si="4">IFERROR(J12/$J$498,"")</f>
        <v>0</v>
      </c>
      <c r="L12" s="76">
        <f t="shared" ref="L12:L75" si="5">IFERROR(($B$7*G12),"")</f>
        <v>81502.259067620078</v>
      </c>
      <c r="M12" s="76">
        <f t="shared" ref="M12:M75" si="6">IFERROR(($B$8*K12),"")</f>
        <v>0</v>
      </c>
      <c r="N12" s="76">
        <f t="shared" ref="N12:N75" si="7">IFERROR(L12+M12,"")</f>
        <v>81502.259067620078</v>
      </c>
    </row>
    <row r="13" spans="1:14" s="70" customFormat="1" ht="19.95" customHeight="1" x14ac:dyDescent="0.3">
      <c r="A13" s="62" t="s">
        <v>18</v>
      </c>
      <c r="B13" s="63" t="s">
        <v>19</v>
      </c>
      <c r="C13" s="64">
        <v>2735</v>
      </c>
      <c r="D13" s="78">
        <v>7592056</v>
      </c>
      <c r="E13" s="78">
        <v>1232050</v>
      </c>
      <c r="F13" s="76">
        <f t="shared" ref="F13:F76" si="8">IFERROR((C13*D13)/E13,"")</f>
        <v>16853.433837912424</v>
      </c>
      <c r="G13" s="74">
        <f t="shared" si="0"/>
        <v>1.0702653868264549E-3</v>
      </c>
      <c r="H13" s="74">
        <f t="shared" si="1"/>
        <v>6.1621330303153279</v>
      </c>
      <c r="I13" s="76">
        <f t="shared" si="2"/>
        <v>-12383.716162087578</v>
      </c>
      <c r="J13" s="71">
        <f t="shared" si="3"/>
        <v>0</v>
      </c>
      <c r="K13" s="86">
        <f t="shared" si="4"/>
        <v>0</v>
      </c>
      <c r="L13" s="76">
        <f t="shared" si="5"/>
        <v>232738.36384363769</v>
      </c>
      <c r="M13" s="76">
        <f t="shared" si="6"/>
        <v>0</v>
      </c>
      <c r="N13" s="76">
        <f t="shared" si="7"/>
        <v>232738.36384363769</v>
      </c>
    </row>
    <row r="14" spans="1:14" s="70" customFormat="1" ht="19.95" customHeight="1" x14ac:dyDescent="0.3">
      <c r="A14" s="62" t="s">
        <v>20</v>
      </c>
      <c r="B14" s="63" t="s">
        <v>21</v>
      </c>
      <c r="C14" s="64">
        <v>1171</v>
      </c>
      <c r="D14" s="78">
        <v>2417589</v>
      </c>
      <c r="E14" s="78">
        <v>230100</v>
      </c>
      <c r="F14" s="76">
        <f t="shared" si="8"/>
        <v>12303.332112125163</v>
      </c>
      <c r="G14" s="74">
        <f t="shared" si="0"/>
        <v>7.8131439734355256E-4</v>
      </c>
      <c r="H14" s="74">
        <f t="shared" si="1"/>
        <v>10.506688396349412</v>
      </c>
      <c r="I14" s="76">
        <f t="shared" si="2"/>
        <v>-214.65788787483746</v>
      </c>
      <c r="J14" s="71">
        <f t="shared" si="3"/>
        <v>0</v>
      </c>
      <c r="K14" s="86">
        <f t="shared" si="4"/>
        <v>0</v>
      </c>
      <c r="L14" s="76">
        <f t="shared" si="5"/>
        <v>169903.49937823616</v>
      </c>
      <c r="M14" s="76">
        <f t="shared" si="6"/>
        <v>0</v>
      </c>
      <c r="N14" s="76">
        <f t="shared" si="7"/>
        <v>169903.49937823616</v>
      </c>
    </row>
    <row r="15" spans="1:14" s="70" customFormat="1" ht="19.95" customHeight="1" x14ac:dyDescent="0.3">
      <c r="A15" s="62" t="s">
        <v>22</v>
      </c>
      <c r="B15" s="63" t="s">
        <v>23</v>
      </c>
      <c r="C15" s="64">
        <v>2089</v>
      </c>
      <c r="D15" s="78">
        <v>2249019</v>
      </c>
      <c r="E15" s="78">
        <v>242700</v>
      </c>
      <c r="F15" s="76">
        <f t="shared" si="8"/>
        <v>19358.05805933251</v>
      </c>
      <c r="G15" s="74">
        <f t="shared" si="0"/>
        <v>1.2293197752065214E-3</v>
      </c>
      <c r="H15" s="74">
        <f t="shared" si="1"/>
        <v>9.2666625463535226</v>
      </c>
      <c r="I15" s="76">
        <f t="shared" si="2"/>
        <v>-2973.3519406674905</v>
      </c>
      <c r="J15" s="71">
        <f t="shared" si="3"/>
        <v>0</v>
      </c>
      <c r="K15" s="86">
        <f t="shared" si="4"/>
        <v>0</v>
      </c>
      <c r="L15" s="76">
        <f t="shared" si="5"/>
        <v>267326.10121174308</v>
      </c>
      <c r="M15" s="76">
        <f t="shared" si="6"/>
        <v>0</v>
      </c>
      <c r="N15" s="76">
        <f t="shared" si="7"/>
        <v>267326.10121174308</v>
      </c>
    </row>
    <row r="16" spans="1:14" s="70" customFormat="1" ht="19.95" customHeight="1" x14ac:dyDescent="0.3">
      <c r="A16" s="62" t="s">
        <v>20</v>
      </c>
      <c r="B16" s="63" t="s">
        <v>24</v>
      </c>
      <c r="C16" s="64">
        <v>534</v>
      </c>
      <c r="D16" s="78">
        <v>950136.26</v>
      </c>
      <c r="E16" s="78">
        <v>84900</v>
      </c>
      <c r="F16" s="76">
        <f t="shared" si="8"/>
        <v>5976.1220593639582</v>
      </c>
      <c r="G16" s="74">
        <f t="shared" si="0"/>
        <v>3.7950940141344701E-4</v>
      </c>
      <c r="H16" s="74">
        <f t="shared" si="1"/>
        <v>11.191239811542992</v>
      </c>
      <c r="I16" s="76">
        <f t="shared" si="2"/>
        <v>267.66205936395818</v>
      </c>
      <c r="J16" s="71">
        <f t="shared" si="3"/>
        <v>267.66205936395818</v>
      </c>
      <c r="K16" s="86">
        <f t="shared" si="4"/>
        <v>1.3477631459267003E-4</v>
      </c>
      <c r="L16" s="76">
        <f t="shared" si="5"/>
        <v>82527.565812577508</v>
      </c>
      <c r="M16" s="76">
        <f t="shared" si="6"/>
        <v>7866.1708930410923</v>
      </c>
      <c r="N16" s="76">
        <f t="shared" si="7"/>
        <v>90393.736705618605</v>
      </c>
    </row>
    <row r="17" spans="1:14" s="70" customFormat="1" ht="19.95" customHeight="1" x14ac:dyDescent="0.3">
      <c r="A17" s="62" t="s">
        <v>18</v>
      </c>
      <c r="B17" s="63" t="s">
        <v>25</v>
      </c>
      <c r="C17" s="64">
        <v>3146</v>
      </c>
      <c r="D17" s="78">
        <v>5369304</v>
      </c>
      <c r="E17" s="78">
        <v>565200</v>
      </c>
      <c r="F17" s="76">
        <f t="shared" si="8"/>
        <v>29886.465647558387</v>
      </c>
      <c r="G17" s="74">
        <f t="shared" si="0"/>
        <v>1.8979188469714064E-3</v>
      </c>
      <c r="H17" s="74">
        <f t="shared" si="1"/>
        <v>9.4998301486199583</v>
      </c>
      <c r="I17" s="76">
        <f t="shared" si="2"/>
        <v>-3744.2743524416096</v>
      </c>
      <c r="J17" s="71">
        <f t="shared" si="3"/>
        <v>0</v>
      </c>
      <c r="K17" s="86">
        <f t="shared" si="4"/>
        <v>0</v>
      </c>
      <c r="L17" s="76">
        <f t="shared" si="5"/>
        <v>412718.68883091689</v>
      </c>
      <c r="M17" s="76">
        <f t="shared" si="6"/>
        <v>0</v>
      </c>
      <c r="N17" s="76">
        <f t="shared" si="7"/>
        <v>412718.68883091689</v>
      </c>
    </row>
    <row r="18" spans="1:14" s="58" customFormat="1" ht="19.95" customHeight="1" x14ac:dyDescent="0.3">
      <c r="A18" s="62" t="s">
        <v>26</v>
      </c>
      <c r="B18" s="63" t="s">
        <v>27</v>
      </c>
      <c r="C18" s="64">
        <v>240</v>
      </c>
      <c r="D18" s="78">
        <v>399457.34</v>
      </c>
      <c r="E18" s="78">
        <v>37400</v>
      </c>
      <c r="F18" s="76">
        <f t="shared" si="8"/>
        <v>2563.3626096256685</v>
      </c>
      <c r="G18" s="74">
        <f t="shared" si="0"/>
        <v>1.6278452814736963E-4</v>
      </c>
      <c r="H18" s="74">
        <f t="shared" si="1"/>
        <v>10.680677540106952</v>
      </c>
      <c r="I18" s="76">
        <f t="shared" si="2"/>
        <v>-2.2373903743313406</v>
      </c>
      <c r="J18" s="77">
        <f t="shared" si="3"/>
        <v>0</v>
      </c>
      <c r="K18" s="87">
        <f t="shared" si="4"/>
        <v>0</v>
      </c>
      <c r="L18" s="76">
        <f t="shared" si="5"/>
        <v>35398.888169613114</v>
      </c>
      <c r="M18" s="76">
        <f t="shared" si="6"/>
        <v>0</v>
      </c>
      <c r="N18" s="76">
        <f t="shared" si="7"/>
        <v>35398.888169613114</v>
      </c>
    </row>
    <row r="19" spans="1:14" s="70" customFormat="1" ht="19.95" customHeight="1" x14ac:dyDescent="0.3">
      <c r="A19" s="62" t="s">
        <v>28</v>
      </c>
      <c r="B19" s="63" t="s">
        <v>29</v>
      </c>
      <c r="C19" s="64">
        <v>753</v>
      </c>
      <c r="D19" s="78">
        <v>2073234</v>
      </c>
      <c r="E19" s="78">
        <v>173550</v>
      </c>
      <c r="F19" s="76">
        <f t="shared" si="8"/>
        <v>8995.3627312013832</v>
      </c>
      <c r="G19" s="74">
        <f t="shared" si="0"/>
        <v>5.7124414322595046E-4</v>
      </c>
      <c r="H19" s="74">
        <f t="shared" si="1"/>
        <v>11.946032843560934</v>
      </c>
      <c r="I19" s="76">
        <f t="shared" si="2"/>
        <v>945.7927312013835</v>
      </c>
      <c r="J19" s="71">
        <f t="shared" si="3"/>
        <v>945.7927312013835</v>
      </c>
      <c r="K19" s="86">
        <f t="shared" si="4"/>
        <v>4.7623656106795501E-4</v>
      </c>
      <c r="L19" s="76">
        <f t="shared" si="5"/>
        <v>124221.92559538175</v>
      </c>
      <c r="M19" s="76">
        <f t="shared" si="6"/>
        <v>27795.374774838026</v>
      </c>
      <c r="N19" s="76">
        <f t="shared" si="7"/>
        <v>152017.30037021977</v>
      </c>
    </row>
    <row r="20" spans="1:14" s="70" customFormat="1" ht="19.95" customHeight="1" x14ac:dyDescent="0.3">
      <c r="A20" s="62" t="s">
        <v>30</v>
      </c>
      <c r="B20" s="63" t="s">
        <v>31</v>
      </c>
      <c r="C20" s="64">
        <v>841</v>
      </c>
      <c r="D20" s="78">
        <v>627911.15</v>
      </c>
      <c r="E20" s="78">
        <v>62600</v>
      </c>
      <c r="F20" s="76">
        <f t="shared" si="8"/>
        <v>8435.6753538338671</v>
      </c>
      <c r="G20" s="74">
        <f t="shared" si="0"/>
        <v>5.3570159247925194E-4</v>
      </c>
      <c r="H20" s="74">
        <f t="shared" si="1"/>
        <v>10.030529552715656</v>
      </c>
      <c r="I20" s="76">
        <f t="shared" si="2"/>
        <v>-554.61464616613296</v>
      </c>
      <c r="J20" s="71">
        <f t="shared" si="3"/>
        <v>0</v>
      </c>
      <c r="K20" s="86">
        <f t="shared" si="4"/>
        <v>0</v>
      </c>
      <c r="L20" s="76">
        <f t="shared" si="5"/>
        <v>116492.89389031605</v>
      </c>
      <c r="M20" s="76">
        <f t="shared" si="6"/>
        <v>0</v>
      </c>
      <c r="N20" s="76">
        <f t="shared" si="7"/>
        <v>116492.89389031605</v>
      </c>
    </row>
    <row r="21" spans="1:14" s="58" customFormat="1" ht="19.95" customHeight="1" x14ac:dyDescent="0.3">
      <c r="A21" s="62" t="s">
        <v>32</v>
      </c>
      <c r="B21" s="63" t="s">
        <v>33</v>
      </c>
      <c r="C21" s="64">
        <v>256</v>
      </c>
      <c r="D21" s="78">
        <v>344363</v>
      </c>
      <c r="E21" s="78">
        <v>38150</v>
      </c>
      <c r="F21" s="76">
        <f t="shared" si="8"/>
        <v>2310.7975884665793</v>
      </c>
      <c r="G21" s="74">
        <f t="shared" si="0"/>
        <v>1.4674556524702656E-4</v>
      </c>
      <c r="H21" s="74">
        <f t="shared" si="1"/>
        <v>9.0265530799475755</v>
      </c>
      <c r="I21" s="76">
        <f t="shared" si="2"/>
        <v>-425.84241153342055</v>
      </c>
      <c r="J21" s="77">
        <f t="shared" si="3"/>
        <v>0</v>
      </c>
      <c r="K21" s="87">
        <f t="shared" si="4"/>
        <v>0</v>
      </c>
      <c r="L21" s="76">
        <f t="shared" si="5"/>
        <v>31911.078483229274</v>
      </c>
      <c r="M21" s="76">
        <f t="shared" si="6"/>
        <v>0</v>
      </c>
      <c r="N21" s="76">
        <f t="shared" si="7"/>
        <v>31911.078483229274</v>
      </c>
    </row>
    <row r="22" spans="1:14" s="58" customFormat="1" ht="19.95" customHeight="1" x14ac:dyDescent="0.3">
      <c r="A22" s="62" t="s">
        <v>26</v>
      </c>
      <c r="B22" s="63" t="s">
        <v>34</v>
      </c>
      <c r="C22" s="64">
        <v>252</v>
      </c>
      <c r="D22" s="78">
        <v>264820.42</v>
      </c>
      <c r="E22" s="78">
        <v>19200</v>
      </c>
      <c r="F22" s="76">
        <f t="shared" si="8"/>
        <v>3475.7680124999997</v>
      </c>
      <c r="G22" s="74">
        <f t="shared" si="0"/>
        <v>2.2072618744608982E-4</v>
      </c>
      <c r="H22" s="74">
        <f t="shared" si="1"/>
        <v>13.792730208333332</v>
      </c>
      <c r="I22" s="76">
        <f t="shared" si="2"/>
        <v>781.88801249999972</v>
      </c>
      <c r="J22" s="77">
        <f t="shared" si="3"/>
        <v>781.88801249999972</v>
      </c>
      <c r="K22" s="87">
        <f t="shared" si="4"/>
        <v>3.9370534994519039E-4</v>
      </c>
      <c r="L22" s="76">
        <f t="shared" si="5"/>
        <v>47998.797640250123</v>
      </c>
      <c r="M22" s="76">
        <f t="shared" si="6"/>
        <v>22978.470464437567</v>
      </c>
      <c r="N22" s="76">
        <f t="shared" si="7"/>
        <v>70977.268104687682</v>
      </c>
    </row>
    <row r="23" spans="1:14" s="58" customFormat="1" ht="19.95" customHeight="1" x14ac:dyDescent="0.3">
      <c r="A23" s="62" t="s">
        <v>35</v>
      </c>
      <c r="B23" s="63" t="s">
        <v>36</v>
      </c>
      <c r="C23" s="64">
        <v>837</v>
      </c>
      <c r="D23" s="78">
        <v>1395468</v>
      </c>
      <c r="E23" s="78">
        <v>142150</v>
      </c>
      <c r="F23" s="76">
        <f t="shared" si="8"/>
        <v>8216.7197748856834</v>
      </c>
      <c r="G23" s="74">
        <f t="shared" si="0"/>
        <v>5.2179697341737084E-4</v>
      </c>
      <c r="H23" s="74">
        <f t="shared" si="1"/>
        <v>9.8168695040450231</v>
      </c>
      <c r="I23" s="76">
        <f t="shared" si="2"/>
        <v>-730.81022511431524</v>
      </c>
      <c r="J23" s="77">
        <f t="shared" si="3"/>
        <v>0</v>
      </c>
      <c r="K23" s="87">
        <f t="shared" si="4"/>
        <v>0</v>
      </c>
      <c r="L23" s="76">
        <f t="shared" si="5"/>
        <v>113469.2155296367</v>
      </c>
      <c r="M23" s="76">
        <f t="shared" si="6"/>
        <v>0</v>
      </c>
      <c r="N23" s="76">
        <f t="shared" si="7"/>
        <v>113469.2155296367</v>
      </c>
    </row>
    <row r="24" spans="1:14" s="58" customFormat="1" ht="19.95" customHeight="1" x14ac:dyDescent="0.3">
      <c r="A24" s="62" t="s">
        <v>37</v>
      </c>
      <c r="B24" s="63" t="s">
        <v>38</v>
      </c>
      <c r="C24" s="64">
        <v>2348</v>
      </c>
      <c r="D24" s="78">
        <v>3040696.54</v>
      </c>
      <c r="E24" s="78">
        <v>235500</v>
      </c>
      <c r="F24" s="76">
        <f t="shared" si="8"/>
        <v>30316.583761868365</v>
      </c>
      <c r="G24" s="74">
        <f t="shared" si="0"/>
        <v>1.925233193378219E-3</v>
      </c>
      <c r="H24" s="74">
        <f t="shared" si="1"/>
        <v>12.911662590233545</v>
      </c>
      <c r="I24" s="76">
        <f t="shared" si="2"/>
        <v>5216.4637618683655</v>
      </c>
      <c r="J24" s="77">
        <f t="shared" si="3"/>
        <v>5216.4637618683655</v>
      </c>
      <c r="K24" s="87">
        <f t="shared" si="4"/>
        <v>2.6266545310960243E-3</v>
      </c>
      <c r="L24" s="76">
        <f t="shared" si="5"/>
        <v>418658.42711492314</v>
      </c>
      <c r="M24" s="76">
        <f t="shared" si="6"/>
        <v>153303.74243447193</v>
      </c>
      <c r="N24" s="76">
        <f t="shared" si="7"/>
        <v>571962.1695493951</v>
      </c>
    </row>
    <row r="25" spans="1:14" s="58" customFormat="1" ht="19.95" customHeight="1" x14ac:dyDescent="0.3">
      <c r="A25" s="62" t="s">
        <v>39</v>
      </c>
      <c r="B25" s="63" t="s">
        <v>40</v>
      </c>
      <c r="C25" s="64">
        <v>1452</v>
      </c>
      <c r="D25" s="78">
        <v>2723268</v>
      </c>
      <c r="E25" s="78">
        <v>224750</v>
      </c>
      <c r="F25" s="76">
        <f t="shared" si="8"/>
        <v>17593.704720800892</v>
      </c>
      <c r="G25" s="74">
        <f t="shared" si="0"/>
        <v>1.1172757652722237E-3</v>
      </c>
      <c r="H25" s="74">
        <f t="shared" si="1"/>
        <v>12.116876529477198</v>
      </c>
      <c r="I25" s="76">
        <f t="shared" si="2"/>
        <v>2071.8247208008916</v>
      </c>
      <c r="J25" s="77">
        <f t="shared" si="3"/>
        <v>2071.8247208008916</v>
      </c>
      <c r="K25" s="87">
        <f t="shared" si="4"/>
        <v>1.0432292907521866E-3</v>
      </c>
      <c r="L25" s="76">
        <f t="shared" si="5"/>
        <v>242961.17278225149</v>
      </c>
      <c r="M25" s="76">
        <f t="shared" si="6"/>
        <v>60887.700531685688</v>
      </c>
      <c r="N25" s="76">
        <f t="shared" si="7"/>
        <v>303848.87331393716</v>
      </c>
    </row>
    <row r="26" spans="1:14" s="58" customFormat="1" ht="19.95" customHeight="1" x14ac:dyDescent="0.3">
      <c r="A26" s="62" t="s">
        <v>41</v>
      </c>
      <c r="B26" s="63" t="s">
        <v>42</v>
      </c>
      <c r="C26" s="64">
        <v>487</v>
      </c>
      <c r="D26" s="78">
        <v>1128223.3999999999</v>
      </c>
      <c r="E26" s="78">
        <v>176400</v>
      </c>
      <c r="F26" s="76">
        <f t="shared" si="8"/>
        <v>3114.7664160997729</v>
      </c>
      <c r="G26" s="74">
        <f t="shared" si="0"/>
        <v>1.9780103658768679E-4</v>
      </c>
      <c r="H26" s="74">
        <f t="shared" si="1"/>
        <v>6.3958242630385485</v>
      </c>
      <c r="I26" s="76">
        <f t="shared" si="2"/>
        <v>-2091.2635839002269</v>
      </c>
      <c r="J26" s="77">
        <f t="shared" si="3"/>
        <v>0</v>
      </c>
      <c r="K26" s="87">
        <f t="shared" si="4"/>
        <v>0</v>
      </c>
      <c r="L26" s="76">
        <f t="shared" si="5"/>
        <v>43013.527475179879</v>
      </c>
      <c r="M26" s="76">
        <f t="shared" si="6"/>
        <v>0</v>
      </c>
      <c r="N26" s="76">
        <f t="shared" si="7"/>
        <v>43013.527475179879</v>
      </c>
    </row>
    <row r="27" spans="1:14" s="58" customFormat="1" ht="19.95" customHeight="1" x14ac:dyDescent="0.3">
      <c r="A27" s="62" t="s">
        <v>18</v>
      </c>
      <c r="B27" s="63" t="s">
        <v>43</v>
      </c>
      <c r="C27" s="64">
        <v>4446</v>
      </c>
      <c r="D27" s="78">
        <v>8526259</v>
      </c>
      <c r="E27" s="78">
        <v>874500</v>
      </c>
      <c r="F27" s="76">
        <f t="shared" si="8"/>
        <v>43347.910250428817</v>
      </c>
      <c r="G27" s="74">
        <f t="shared" si="0"/>
        <v>2.7527783583146804E-3</v>
      </c>
      <c r="H27" s="74">
        <f t="shared" si="1"/>
        <v>9.7498673527730126</v>
      </c>
      <c r="I27" s="76">
        <f t="shared" si="2"/>
        <v>-4179.829749571184</v>
      </c>
      <c r="J27" s="77">
        <f t="shared" si="3"/>
        <v>0</v>
      </c>
      <c r="K27" s="87">
        <f t="shared" si="4"/>
        <v>0</v>
      </c>
      <c r="L27" s="76">
        <f t="shared" si="5"/>
        <v>598615.20238271565</v>
      </c>
      <c r="M27" s="76">
        <f t="shared" si="6"/>
        <v>0</v>
      </c>
      <c r="N27" s="76">
        <f t="shared" si="7"/>
        <v>598615.20238271565</v>
      </c>
    </row>
    <row r="28" spans="1:14" s="58" customFormat="1" ht="19.95" customHeight="1" x14ac:dyDescent="0.3">
      <c r="A28" s="62" t="s">
        <v>26</v>
      </c>
      <c r="B28" s="63" t="s">
        <v>44</v>
      </c>
      <c r="C28" s="64">
        <v>1205</v>
      </c>
      <c r="D28" s="78">
        <v>1980568.84</v>
      </c>
      <c r="E28" s="78">
        <v>104850</v>
      </c>
      <c r="F28" s="76">
        <f t="shared" si="8"/>
        <v>22761.902262279451</v>
      </c>
      <c r="G28" s="74">
        <f t="shared" si="0"/>
        <v>1.4454784920354261E-3</v>
      </c>
      <c r="H28" s="74">
        <f t="shared" si="1"/>
        <v>18.889545445875061</v>
      </c>
      <c r="I28" s="76">
        <f t="shared" si="2"/>
        <v>9880.4522622794502</v>
      </c>
      <c r="J28" s="77">
        <f t="shared" si="3"/>
        <v>9880.4522622794502</v>
      </c>
      <c r="K28" s="87">
        <f t="shared" si="4"/>
        <v>4.9751202900523818E-3</v>
      </c>
      <c r="L28" s="76">
        <f t="shared" si="5"/>
        <v>314331.66329431569</v>
      </c>
      <c r="M28" s="76">
        <f t="shared" si="6"/>
        <v>290371.09772043442</v>
      </c>
      <c r="N28" s="76">
        <f t="shared" si="7"/>
        <v>604702.76101475011</v>
      </c>
    </row>
    <row r="29" spans="1:14" s="58" customFormat="1" ht="19.95" customHeight="1" x14ac:dyDescent="0.3">
      <c r="A29" s="62" t="s">
        <v>37</v>
      </c>
      <c r="B29" s="63" t="s">
        <v>45</v>
      </c>
      <c r="C29" s="64">
        <v>968</v>
      </c>
      <c r="D29" s="78">
        <v>1379946.48</v>
      </c>
      <c r="E29" s="78">
        <v>143950</v>
      </c>
      <c r="F29" s="76">
        <f t="shared" si="8"/>
        <v>9279.5289519972212</v>
      </c>
      <c r="G29" s="74">
        <f t="shared" si="0"/>
        <v>5.8928991794154049E-4</v>
      </c>
      <c r="H29" s="74">
        <f>IFERROR(D29/E29,"")</f>
        <v>9.5862902396665515</v>
      </c>
      <c r="I29" s="76">
        <f t="shared" si="2"/>
        <v>-1068.3910480027778</v>
      </c>
      <c r="J29" s="77">
        <f t="shared" si="3"/>
        <v>0</v>
      </c>
      <c r="K29" s="87">
        <f t="shared" si="4"/>
        <v>0</v>
      </c>
      <c r="L29" s="76">
        <f t="shared" si="5"/>
        <v>128146.13367806202</v>
      </c>
      <c r="M29" s="76">
        <f t="shared" si="6"/>
        <v>0</v>
      </c>
      <c r="N29" s="76">
        <f t="shared" si="7"/>
        <v>128146.13367806202</v>
      </c>
    </row>
    <row r="30" spans="1:14" s="58" customFormat="1" ht="19.95" customHeight="1" x14ac:dyDescent="0.3">
      <c r="A30" s="62" t="s">
        <v>46</v>
      </c>
      <c r="B30" s="63" t="s">
        <v>47</v>
      </c>
      <c r="C30" s="64">
        <v>24523</v>
      </c>
      <c r="D30" s="78">
        <v>48415719.25</v>
      </c>
      <c r="E30" s="78">
        <v>3224350</v>
      </c>
      <c r="F30" s="76">
        <f t="shared" si="8"/>
        <v>368228.84710647108</v>
      </c>
      <c r="G30" s="74">
        <f t="shared" si="0"/>
        <v>2.338411229897366E-2</v>
      </c>
      <c r="H30" s="74">
        <f>IFERROR(D30/E30,"")</f>
        <v>15.015652534619381</v>
      </c>
      <c r="I30" s="76">
        <f t="shared" si="2"/>
        <v>106077.97710647109</v>
      </c>
      <c r="J30" s="77">
        <f t="shared" si="3"/>
        <v>106077.97710647109</v>
      </c>
      <c r="K30" s="87">
        <f t="shared" si="4"/>
        <v>5.3413617334593821E-2</v>
      </c>
      <c r="L30" s="76">
        <f t="shared" si="5"/>
        <v>5085075.256462073</v>
      </c>
      <c r="M30" s="76">
        <f t="shared" si="6"/>
        <v>3117466.4720522636</v>
      </c>
      <c r="N30" s="76">
        <f t="shared" si="7"/>
        <v>8202541.728514336</v>
      </c>
    </row>
    <row r="31" spans="1:14" s="65" customFormat="1" ht="19.2" customHeight="1" x14ac:dyDescent="0.3">
      <c r="A31" s="62" t="s">
        <v>22</v>
      </c>
      <c r="B31" s="63" t="s">
        <v>48</v>
      </c>
      <c r="C31" s="64">
        <v>19087</v>
      </c>
      <c r="D31" s="78">
        <v>39589010</v>
      </c>
      <c r="E31" s="78">
        <v>3018550</v>
      </c>
      <c r="F31" s="76">
        <f t="shared" si="8"/>
        <v>250330.60041079327</v>
      </c>
      <c r="G31" s="74">
        <f t="shared" si="0"/>
        <v>1.5897067592270723E-2</v>
      </c>
      <c r="H31" s="74">
        <f t="shared" si="1"/>
        <v>13.115240761292673</v>
      </c>
      <c r="I31" s="76">
        <f t="shared" si="2"/>
        <v>46290.570410793269</v>
      </c>
      <c r="J31" s="77">
        <f t="shared" si="3"/>
        <v>46290.570410793269</v>
      </c>
      <c r="K31" s="87">
        <f t="shared" si="4"/>
        <v>2.3308766640982165E-2</v>
      </c>
      <c r="L31" s="76">
        <f t="shared" si="5"/>
        <v>3456953.3378142803</v>
      </c>
      <c r="M31" s="76">
        <f t="shared" si="6"/>
        <v>1360407.74121266</v>
      </c>
      <c r="N31" s="76">
        <f t="shared" si="7"/>
        <v>4817361.0790269403</v>
      </c>
    </row>
    <row r="32" spans="1:14" x14ac:dyDescent="0.3">
      <c r="A32" s="62" t="s">
        <v>32</v>
      </c>
      <c r="B32" s="63" t="s">
        <v>49</v>
      </c>
      <c r="C32" s="64">
        <v>92</v>
      </c>
      <c r="D32" s="78">
        <v>377938</v>
      </c>
      <c r="E32" s="78">
        <v>31350</v>
      </c>
      <c r="F32" s="76">
        <f t="shared" si="8"/>
        <v>1109.100350877193</v>
      </c>
      <c r="G32" s="74">
        <f t="shared" si="0"/>
        <v>7.0432632748743706E-5</v>
      </c>
      <c r="H32" s="74">
        <f t="shared" si="1"/>
        <v>12.055438596491229</v>
      </c>
      <c r="I32" s="76">
        <f t="shared" si="2"/>
        <v>125.62035087719306</v>
      </c>
      <c r="J32" s="77">
        <f t="shared" si="3"/>
        <v>125.62035087719306</v>
      </c>
      <c r="K32" s="87">
        <f t="shared" si="4"/>
        <v>6.3253820766746843E-5</v>
      </c>
      <c r="L32" s="76">
        <f t="shared" si="5"/>
        <v>15316.178500127906</v>
      </c>
      <c r="M32" s="76">
        <f t="shared" si="6"/>
        <v>3691.7863891203547</v>
      </c>
      <c r="N32" s="76">
        <f t="shared" si="7"/>
        <v>19007.964889248262</v>
      </c>
    </row>
    <row r="33" spans="1:14" x14ac:dyDescent="0.3">
      <c r="A33" s="62" t="s">
        <v>50</v>
      </c>
      <c r="B33" s="63" t="s">
        <v>51</v>
      </c>
      <c r="C33" s="64">
        <v>460</v>
      </c>
      <c r="D33" s="78">
        <v>764690</v>
      </c>
      <c r="E33" s="78">
        <v>65400</v>
      </c>
      <c r="F33" s="76">
        <f t="shared" si="8"/>
        <v>5378.553516819572</v>
      </c>
      <c r="G33" s="74">
        <f t="shared" si="0"/>
        <v>3.4156123408490645E-4</v>
      </c>
      <c r="H33" s="74">
        <f t="shared" si="1"/>
        <v>11.692507645259939</v>
      </c>
      <c r="I33" s="76">
        <f t="shared" si="2"/>
        <v>461.15351681957208</v>
      </c>
      <c r="J33" s="77">
        <f t="shared" si="3"/>
        <v>461.15351681957208</v>
      </c>
      <c r="K33" s="87">
        <f t="shared" si="4"/>
        <v>2.3220538467828849E-4</v>
      </c>
      <c r="L33" s="76">
        <f t="shared" si="5"/>
        <v>74275.412203183761</v>
      </c>
      <c r="M33" s="76">
        <f t="shared" si="6"/>
        <v>13552.583357722286</v>
      </c>
      <c r="N33" s="76">
        <f t="shared" si="7"/>
        <v>87827.995560906042</v>
      </c>
    </row>
    <row r="34" spans="1:14" x14ac:dyDescent="0.3">
      <c r="A34" s="62" t="s">
        <v>20</v>
      </c>
      <c r="B34" s="63" t="s">
        <v>52</v>
      </c>
      <c r="C34" s="64">
        <v>1328</v>
      </c>
      <c r="D34" s="78">
        <v>4345428.7</v>
      </c>
      <c r="E34" s="78">
        <v>405100</v>
      </c>
      <c r="F34" s="76">
        <f t="shared" si="8"/>
        <v>14245.197021969885</v>
      </c>
      <c r="G34" s="74">
        <f t="shared" si="0"/>
        <v>9.0463115396940074E-4</v>
      </c>
      <c r="H34" s="74">
        <f t="shared" si="1"/>
        <v>10.726804986423106</v>
      </c>
      <c r="I34" s="76">
        <f t="shared" si="2"/>
        <v>48.877021969885845</v>
      </c>
      <c r="J34" s="77">
        <f t="shared" si="3"/>
        <v>48.877021969885845</v>
      </c>
      <c r="K34" s="87">
        <f t="shared" si="4"/>
        <v>2.4611126825445062E-5</v>
      </c>
      <c r="L34" s="76">
        <f t="shared" si="5"/>
        <v>196719.78300738972</v>
      </c>
      <c r="M34" s="76">
        <f t="shared" si="6"/>
        <v>1436.4195227058665</v>
      </c>
      <c r="N34" s="76">
        <f t="shared" si="7"/>
        <v>198156.20253009559</v>
      </c>
    </row>
    <row r="35" spans="1:14" s="70" customFormat="1" x14ac:dyDescent="0.3">
      <c r="A35" s="62" t="s">
        <v>53</v>
      </c>
      <c r="B35" s="63" t="s">
        <v>54</v>
      </c>
      <c r="C35" s="64">
        <v>1552</v>
      </c>
      <c r="D35" s="78">
        <v>2565483</v>
      </c>
      <c r="E35" s="78">
        <v>290600</v>
      </c>
      <c r="F35" s="76">
        <f t="shared" si="8"/>
        <v>13701.409552649689</v>
      </c>
      <c r="G35" s="74">
        <f t="shared" si="0"/>
        <v>8.7009831562911337E-4</v>
      </c>
      <c r="H35" s="74">
        <f t="shared" si="1"/>
        <v>8.8282278045423261</v>
      </c>
      <c r="I35" s="76">
        <f t="shared" si="2"/>
        <v>-2889.4704473503089</v>
      </c>
      <c r="J35" s="71">
        <f t="shared" si="3"/>
        <v>0</v>
      </c>
      <c r="K35" s="86">
        <f t="shared" si="4"/>
        <v>0</v>
      </c>
      <c r="L35" s="76">
        <f t="shared" si="5"/>
        <v>189210.32190258193</v>
      </c>
      <c r="M35" s="76">
        <f t="shared" si="6"/>
        <v>0</v>
      </c>
      <c r="N35" s="76">
        <f t="shared" si="7"/>
        <v>189210.32190258193</v>
      </c>
    </row>
    <row r="36" spans="1:14" x14ac:dyDescent="0.3">
      <c r="A36" s="62" t="s">
        <v>30</v>
      </c>
      <c r="B36" s="63" t="s">
        <v>55</v>
      </c>
      <c r="C36" s="64">
        <v>31770</v>
      </c>
      <c r="D36" s="78">
        <v>61538970</v>
      </c>
      <c r="E36" s="78">
        <v>3775400</v>
      </c>
      <c r="F36" s="76">
        <f t="shared" si="8"/>
        <v>517850.5792498808</v>
      </c>
      <c r="G36" s="74">
        <f t="shared" si="0"/>
        <v>3.2885734494794733E-2</v>
      </c>
      <c r="H36" s="74">
        <f t="shared" si="1"/>
        <v>16.299986756370185</v>
      </c>
      <c r="I36" s="76">
        <f t="shared" si="2"/>
        <v>178229.27924988078</v>
      </c>
      <c r="J36" s="77">
        <f t="shared" si="3"/>
        <v>178229.27924988078</v>
      </c>
      <c r="K36" s="87">
        <f t="shared" si="4"/>
        <v>8.9744080527840803E-2</v>
      </c>
      <c r="L36" s="76">
        <f t="shared" si="5"/>
        <v>7151284.2836202774</v>
      </c>
      <c r="M36" s="76">
        <f t="shared" si="6"/>
        <v>5237880.8264967259</v>
      </c>
      <c r="N36" s="76">
        <f t="shared" si="7"/>
        <v>12389165.110117003</v>
      </c>
    </row>
    <row r="37" spans="1:14" x14ac:dyDescent="0.3">
      <c r="A37" s="62" t="s">
        <v>32</v>
      </c>
      <c r="B37" s="63" t="s">
        <v>56</v>
      </c>
      <c r="C37" s="64">
        <v>5221</v>
      </c>
      <c r="D37" s="78">
        <v>22137634.32</v>
      </c>
      <c r="E37" s="78">
        <v>2913550</v>
      </c>
      <c r="F37" s="76">
        <f t="shared" si="8"/>
        <v>39670.020691156838</v>
      </c>
      <c r="G37" s="74">
        <f t="shared" si="0"/>
        <v>2.5192165851047419E-3</v>
      </c>
      <c r="H37" s="74">
        <f t="shared" si="1"/>
        <v>7.5981652348509554</v>
      </c>
      <c r="I37" s="76">
        <f t="shared" si="2"/>
        <v>-16142.46930884316</v>
      </c>
      <c r="J37" s="77">
        <f t="shared" si="3"/>
        <v>0</v>
      </c>
      <c r="K37" s="87">
        <f t="shared" si="4"/>
        <v>0</v>
      </c>
      <c r="L37" s="76">
        <f t="shared" si="5"/>
        <v>547825.19681738177</v>
      </c>
      <c r="M37" s="76">
        <f t="shared" si="6"/>
        <v>0</v>
      </c>
      <c r="N37" s="76">
        <f t="shared" si="7"/>
        <v>547825.19681738177</v>
      </c>
    </row>
    <row r="38" spans="1:14" x14ac:dyDescent="0.3">
      <c r="A38" s="62" t="s">
        <v>20</v>
      </c>
      <c r="B38" s="63" t="s">
        <v>57</v>
      </c>
      <c r="C38" s="64">
        <v>202</v>
      </c>
      <c r="D38" s="78">
        <v>205800</v>
      </c>
      <c r="E38" s="78">
        <v>18950</v>
      </c>
      <c r="F38" s="76">
        <f t="shared" si="8"/>
        <v>2193.7519788918207</v>
      </c>
      <c r="G38" s="74">
        <f t="shared" si="0"/>
        <v>1.3931266665718144E-4</v>
      </c>
      <c r="H38" s="74">
        <f t="shared" si="1"/>
        <v>10.860158311345646</v>
      </c>
      <c r="I38" s="76">
        <f t="shared" si="2"/>
        <v>34.37197889182066</v>
      </c>
      <c r="J38" s="77">
        <f t="shared" si="3"/>
        <v>34.37197889182066</v>
      </c>
      <c r="K38" s="87">
        <f t="shared" si="4"/>
        <v>1.7307378757022388E-5</v>
      </c>
      <c r="L38" s="76">
        <f t="shared" si="5"/>
        <v>30294.731100879759</v>
      </c>
      <c r="M38" s="76">
        <f t="shared" si="6"/>
        <v>1010.1389062669289</v>
      </c>
      <c r="N38" s="76">
        <f t="shared" si="7"/>
        <v>31304.870007146688</v>
      </c>
    </row>
    <row r="39" spans="1:14" x14ac:dyDescent="0.3">
      <c r="A39" s="62" t="s">
        <v>41</v>
      </c>
      <c r="B39" s="63" t="s">
        <v>58</v>
      </c>
      <c r="C39" s="64">
        <v>8830</v>
      </c>
      <c r="D39" s="78">
        <v>20614755</v>
      </c>
      <c r="E39" s="78">
        <v>1661450</v>
      </c>
      <c r="F39" s="76">
        <f t="shared" si="8"/>
        <v>109559.89445965874</v>
      </c>
      <c r="G39" s="74">
        <f t="shared" si="0"/>
        <v>6.9575235499341175E-3</v>
      </c>
      <c r="H39" s="74">
        <f t="shared" si="1"/>
        <v>12.407689066779019</v>
      </c>
      <c r="I39" s="76">
        <f t="shared" si="2"/>
        <v>15167.194459658744</v>
      </c>
      <c r="J39" s="77">
        <f t="shared" si="3"/>
        <v>15167.194459658744</v>
      </c>
      <c r="K39" s="87">
        <f t="shared" si="4"/>
        <v>7.6371622367425677E-3</v>
      </c>
      <c r="L39" s="76">
        <f t="shared" si="5"/>
        <v>1512973.0133726294</v>
      </c>
      <c r="M39" s="76">
        <f t="shared" si="6"/>
        <v>445740.21387704759</v>
      </c>
      <c r="N39" s="76">
        <f t="shared" si="7"/>
        <v>1958713.2272496771</v>
      </c>
    </row>
    <row r="40" spans="1:14" x14ac:dyDescent="0.3">
      <c r="A40" s="62" t="s">
        <v>20</v>
      </c>
      <c r="B40" s="63" t="s">
        <v>59</v>
      </c>
      <c r="C40" s="64">
        <v>457</v>
      </c>
      <c r="D40" s="78">
        <v>1503402</v>
      </c>
      <c r="E40" s="78">
        <v>130900</v>
      </c>
      <c r="F40" s="76">
        <f t="shared" si="8"/>
        <v>5248.6991138273488</v>
      </c>
      <c r="G40" s="74">
        <f t="shared" si="0"/>
        <v>3.3331492213529339E-4</v>
      </c>
      <c r="H40" s="74">
        <f t="shared" si="1"/>
        <v>11.485118411000764</v>
      </c>
      <c r="I40" s="76">
        <f t="shared" si="2"/>
        <v>363.36911382734939</v>
      </c>
      <c r="J40" s="77">
        <f t="shared" si="3"/>
        <v>363.36911382734939</v>
      </c>
      <c r="K40" s="87">
        <f t="shared" si="4"/>
        <v>1.8296784428405643E-4</v>
      </c>
      <c r="L40" s="76">
        <f t="shared" si="5"/>
        <v>72482.181127489457</v>
      </c>
      <c r="M40" s="76">
        <f t="shared" si="6"/>
        <v>10678.852107060029</v>
      </c>
      <c r="N40" s="76">
        <f t="shared" si="7"/>
        <v>83161.033234549483</v>
      </c>
    </row>
    <row r="41" spans="1:14" x14ac:dyDescent="0.3">
      <c r="A41" s="62" t="s">
        <v>16</v>
      </c>
      <c r="B41" s="63" t="s">
        <v>60</v>
      </c>
      <c r="C41" s="64">
        <v>140</v>
      </c>
      <c r="D41" s="78">
        <v>538419</v>
      </c>
      <c r="E41" s="78">
        <v>144200</v>
      </c>
      <c r="F41" s="76">
        <f t="shared" si="8"/>
        <v>522.73689320388348</v>
      </c>
      <c r="G41" s="74">
        <f t="shared" si="0"/>
        <v>3.3196036403855657E-5</v>
      </c>
      <c r="H41" s="74">
        <f t="shared" si="1"/>
        <v>3.7338349514563105</v>
      </c>
      <c r="I41" s="76">
        <f t="shared" si="2"/>
        <v>-973.86310679611643</v>
      </c>
      <c r="J41" s="77">
        <f t="shared" si="3"/>
        <v>0</v>
      </c>
      <c r="K41" s="87">
        <f t="shared" si="4"/>
        <v>0</v>
      </c>
      <c r="L41" s="76">
        <f t="shared" si="5"/>
        <v>7218.7620881922257</v>
      </c>
      <c r="M41" s="76">
        <f t="shared" si="6"/>
        <v>0</v>
      </c>
      <c r="N41" s="76">
        <f t="shared" si="7"/>
        <v>7218.7620881922257</v>
      </c>
    </row>
    <row r="42" spans="1:14" x14ac:dyDescent="0.3">
      <c r="A42" s="62" t="s">
        <v>20</v>
      </c>
      <c r="B42" s="63" t="s">
        <v>61</v>
      </c>
      <c r="C42" s="64">
        <v>62</v>
      </c>
      <c r="D42" s="78">
        <v>339324.93</v>
      </c>
      <c r="E42" s="78">
        <v>69150</v>
      </c>
      <c r="F42" s="76">
        <f t="shared" si="8"/>
        <v>304.23927201735358</v>
      </c>
      <c r="G42" s="74">
        <f t="shared" si="0"/>
        <v>1.9320499625480773E-5</v>
      </c>
      <c r="H42" s="74">
        <f t="shared" si="1"/>
        <v>4.9070850325379611</v>
      </c>
      <c r="I42" s="76">
        <f t="shared" si="2"/>
        <v>-358.54072798264639</v>
      </c>
      <c r="J42" s="77">
        <f t="shared" si="3"/>
        <v>0</v>
      </c>
      <c r="K42" s="87">
        <f t="shared" si="4"/>
        <v>0</v>
      </c>
      <c r="L42" s="76">
        <f t="shared" si="5"/>
        <v>4201.4079188427904</v>
      </c>
      <c r="M42" s="76">
        <f t="shared" si="6"/>
        <v>0</v>
      </c>
      <c r="N42" s="76">
        <f t="shared" si="7"/>
        <v>4201.4079188427904</v>
      </c>
    </row>
    <row r="43" spans="1:14" x14ac:dyDescent="0.3">
      <c r="A43" s="62" t="s">
        <v>62</v>
      </c>
      <c r="B43" s="63" t="s">
        <v>63</v>
      </c>
      <c r="C43" s="64">
        <v>6901</v>
      </c>
      <c r="D43" s="78">
        <v>17375137</v>
      </c>
      <c r="E43" s="78">
        <v>1334650</v>
      </c>
      <c r="F43" s="76">
        <f t="shared" si="8"/>
        <v>89840.647688157944</v>
      </c>
      <c r="G43" s="74">
        <f t="shared" si="0"/>
        <v>5.7052667412147854E-3</v>
      </c>
      <c r="H43" s="74">
        <f t="shared" si="1"/>
        <v>13.018496984228074</v>
      </c>
      <c r="I43" s="76">
        <f t="shared" si="2"/>
        <v>16068.957688157941</v>
      </c>
      <c r="J43" s="77">
        <f t="shared" si="3"/>
        <v>16068.957688157941</v>
      </c>
      <c r="K43" s="87">
        <f t="shared" si="4"/>
        <v>8.0912285502915057E-3</v>
      </c>
      <c r="L43" s="76">
        <f t="shared" si="5"/>
        <v>1240659.0580109661</v>
      </c>
      <c r="M43" s="76">
        <f t="shared" si="6"/>
        <v>472241.63016776566</v>
      </c>
      <c r="N43" s="76">
        <f t="shared" si="7"/>
        <v>1712900.6881787316</v>
      </c>
    </row>
    <row r="44" spans="1:14" x14ac:dyDescent="0.3">
      <c r="A44" s="62" t="s">
        <v>22</v>
      </c>
      <c r="B44" s="63" t="s">
        <v>64</v>
      </c>
      <c r="C44" s="64">
        <v>3364</v>
      </c>
      <c r="D44" s="78">
        <v>9375399.7699999996</v>
      </c>
      <c r="E44" s="78">
        <v>1233350</v>
      </c>
      <c r="F44" s="76">
        <f t="shared" si="8"/>
        <v>25571.69078224348</v>
      </c>
      <c r="G44" s="74">
        <f t="shared" si="0"/>
        <v>1.6239121231958003E-3</v>
      </c>
      <c r="H44" s="74">
        <f t="shared" si="1"/>
        <v>7.6015727652329019</v>
      </c>
      <c r="I44" s="76">
        <f t="shared" si="2"/>
        <v>-10389.469217756516</v>
      </c>
      <c r="J44" s="77">
        <f t="shared" si="3"/>
        <v>0</v>
      </c>
      <c r="K44" s="87">
        <f t="shared" si="4"/>
        <v>0</v>
      </c>
      <c r="L44" s="76">
        <f t="shared" si="5"/>
        <v>353133.58278279344</v>
      </c>
      <c r="M44" s="76">
        <f t="shared" si="6"/>
        <v>0</v>
      </c>
      <c r="N44" s="76">
        <f t="shared" si="7"/>
        <v>353133.58278279344</v>
      </c>
    </row>
    <row r="45" spans="1:14" x14ac:dyDescent="0.3">
      <c r="A45" s="62" t="s">
        <v>62</v>
      </c>
      <c r="B45" s="63" t="s">
        <v>65</v>
      </c>
      <c r="C45" s="64">
        <v>1019</v>
      </c>
      <c r="D45" s="78">
        <v>1387063</v>
      </c>
      <c r="E45" s="78">
        <v>117500</v>
      </c>
      <c r="F45" s="76">
        <f t="shared" si="8"/>
        <v>12029.082527659575</v>
      </c>
      <c r="G45" s="74">
        <f t="shared" si="0"/>
        <v>7.6389837159900823E-4</v>
      </c>
      <c r="H45" s="74">
        <f t="shared" si="1"/>
        <v>11.804791489361703</v>
      </c>
      <c r="I45" s="76">
        <f t="shared" si="2"/>
        <v>1135.9725276595759</v>
      </c>
      <c r="J45" s="77">
        <f t="shared" si="3"/>
        <v>1135.9725276595759</v>
      </c>
      <c r="K45" s="87">
        <f t="shared" si="4"/>
        <v>5.7199810507433248E-4</v>
      </c>
      <c r="L45" s="76">
        <f t="shared" si="5"/>
        <v>166116.23559643436</v>
      </c>
      <c r="M45" s="76">
        <f t="shared" si="6"/>
        <v>33384.462682548241</v>
      </c>
      <c r="N45" s="76">
        <f t="shared" si="7"/>
        <v>199500.6982789826</v>
      </c>
    </row>
    <row r="46" spans="1:14" x14ac:dyDescent="0.3">
      <c r="A46" s="62" t="s">
        <v>22</v>
      </c>
      <c r="B46" s="63" t="s">
        <v>66</v>
      </c>
      <c r="C46" s="64">
        <v>2780</v>
      </c>
      <c r="D46" s="78">
        <v>2903257</v>
      </c>
      <c r="E46" s="78">
        <v>300250</v>
      </c>
      <c r="F46" s="76">
        <f t="shared" si="8"/>
        <v>26881.113938384678</v>
      </c>
      <c r="G46" s="74">
        <f t="shared" si="0"/>
        <v>1.7070661139020982E-3</v>
      </c>
      <c r="H46" s="74">
        <f t="shared" si="1"/>
        <v>9.6694654454621141</v>
      </c>
      <c r="I46" s="76">
        <f t="shared" si="2"/>
        <v>-2837.0860616153213</v>
      </c>
      <c r="J46" s="77">
        <f t="shared" si="3"/>
        <v>0</v>
      </c>
      <c r="K46" s="87">
        <f t="shared" si="4"/>
        <v>0</v>
      </c>
      <c r="L46" s="76">
        <f t="shared" si="5"/>
        <v>371216.12939437601</v>
      </c>
      <c r="M46" s="76">
        <f t="shared" si="6"/>
        <v>0</v>
      </c>
      <c r="N46" s="76">
        <f t="shared" si="7"/>
        <v>371216.12939437601</v>
      </c>
    </row>
    <row r="47" spans="1:14" x14ac:dyDescent="0.3">
      <c r="A47" s="62" t="s">
        <v>18</v>
      </c>
      <c r="B47" s="63" t="s">
        <v>67</v>
      </c>
      <c r="C47" s="64">
        <v>8231</v>
      </c>
      <c r="D47" s="78">
        <v>13956084</v>
      </c>
      <c r="E47" s="78">
        <v>1243000</v>
      </c>
      <c r="F47" s="76">
        <f t="shared" si="8"/>
        <v>92415.548997586491</v>
      </c>
      <c r="G47" s="74">
        <f t="shared" si="0"/>
        <v>5.8687840263259156E-3</v>
      </c>
      <c r="H47" s="74">
        <f t="shared" si="1"/>
        <v>11.227742558326629</v>
      </c>
      <c r="I47" s="76">
        <f t="shared" si="2"/>
        <v>4426.1589975864845</v>
      </c>
      <c r="J47" s="77">
        <f t="shared" si="3"/>
        <v>4426.1589975864845</v>
      </c>
      <c r="K47" s="87">
        <f t="shared" si="4"/>
        <v>2.228711080357995E-3</v>
      </c>
      <c r="L47" s="76">
        <f t="shared" si="5"/>
        <v>1276217.2904506451</v>
      </c>
      <c r="M47" s="76">
        <f t="shared" si="6"/>
        <v>130077.91674890993</v>
      </c>
      <c r="N47" s="76">
        <f t="shared" si="7"/>
        <v>1406295.2071995551</v>
      </c>
    </row>
    <row r="48" spans="1:14" x14ac:dyDescent="0.3">
      <c r="A48" s="62" t="s">
        <v>35</v>
      </c>
      <c r="B48" s="63" t="s">
        <v>68</v>
      </c>
      <c r="C48" s="64">
        <v>2643</v>
      </c>
      <c r="D48" s="78">
        <v>7735042.5300000003</v>
      </c>
      <c r="E48" s="78">
        <v>1073000</v>
      </c>
      <c r="F48" s="76">
        <f t="shared" si="8"/>
        <v>19052.858720214354</v>
      </c>
      <c r="G48" s="74">
        <f t="shared" si="0"/>
        <v>1.2099383071993504E-3</v>
      </c>
      <c r="H48" s="74">
        <f t="shared" si="1"/>
        <v>7.2088001211556385</v>
      </c>
      <c r="I48" s="76">
        <f t="shared" si="2"/>
        <v>-9200.8112797856465</v>
      </c>
      <c r="J48" s="77">
        <f t="shared" si="3"/>
        <v>0</v>
      </c>
      <c r="K48" s="87">
        <f t="shared" si="4"/>
        <v>0</v>
      </c>
      <c r="L48" s="76">
        <f t="shared" si="5"/>
        <v>263111.43519675388</v>
      </c>
      <c r="M48" s="76">
        <f t="shared" si="6"/>
        <v>0</v>
      </c>
      <c r="N48" s="76">
        <f t="shared" si="7"/>
        <v>263111.43519675388</v>
      </c>
    </row>
    <row r="49" spans="1:14" x14ac:dyDescent="0.3">
      <c r="A49" s="62" t="s">
        <v>18</v>
      </c>
      <c r="B49" s="63" t="s">
        <v>69</v>
      </c>
      <c r="C49" s="64">
        <v>22803</v>
      </c>
      <c r="D49" s="78">
        <v>52989864.899999999</v>
      </c>
      <c r="E49" s="78">
        <v>4571400</v>
      </c>
      <c r="F49" s="76">
        <f t="shared" si="8"/>
        <v>264323.37780870195</v>
      </c>
      <c r="G49" s="74">
        <f t="shared" si="0"/>
        <v>1.6785669016679567E-2</v>
      </c>
      <c r="H49" s="74">
        <f t="shared" si="1"/>
        <v>11.591605394408715</v>
      </c>
      <c r="I49" s="76">
        <f t="shared" si="2"/>
        <v>20559.307808701938</v>
      </c>
      <c r="J49" s="77">
        <f t="shared" si="3"/>
        <v>20559.307808701938</v>
      </c>
      <c r="K49" s="87">
        <f t="shared" si="4"/>
        <v>1.0352261891796026E-2</v>
      </c>
      <c r="L49" s="76">
        <f t="shared" si="5"/>
        <v>3650187.3190040081</v>
      </c>
      <c r="M49" s="76">
        <f t="shared" si="6"/>
        <v>604206.02400722739</v>
      </c>
      <c r="N49" s="76">
        <f t="shared" si="7"/>
        <v>4254393.3430112358</v>
      </c>
    </row>
    <row r="50" spans="1:14" x14ac:dyDescent="0.3">
      <c r="A50" s="62" t="s">
        <v>37</v>
      </c>
      <c r="B50" s="63" t="s">
        <v>70</v>
      </c>
      <c r="C50" s="64">
        <v>845</v>
      </c>
      <c r="D50" s="78">
        <v>1605215.69</v>
      </c>
      <c r="E50" s="78">
        <v>137050</v>
      </c>
      <c r="F50" s="76">
        <f t="shared" si="8"/>
        <v>9897.1707993433047</v>
      </c>
      <c r="G50" s="74">
        <f t="shared" si="0"/>
        <v>6.2851282628340174E-4</v>
      </c>
      <c r="H50" s="74">
        <f t="shared" si="1"/>
        <v>11.71262816490332</v>
      </c>
      <c r="I50" s="76">
        <f t="shared" si="2"/>
        <v>864.12079934330575</v>
      </c>
      <c r="J50" s="77">
        <f t="shared" si="3"/>
        <v>864.12079934330575</v>
      </c>
      <c r="K50" s="87">
        <f t="shared" si="4"/>
        <v>4.3511215962065153E-4</v>
      </c>
      <c r="L50" s="76">
        <f t="shared" si="5"/>
        <v>136675.49062544687</v>
      </c>
      <c r="M50" s="76">
        <f t="shared" si="6"/>
        <v>25395.163946724839</v>
      </c>
      <c r="N50" s="76">
        <f t="shared" si="7"/>
        <v>162070.65457217171</v>
      </c>
    </row>
    <row r="51" spans="1:14" x14ac:dyDescent="0.3">
      <c r="A51" s="62" t="s">
        <v>26</v>
      </c>
      <c r="B51" s="63" t="s">
        <v>71</v>
      </c>
      <c r="C51" s="64">
        <v>670</v>
      </c>
      <c r="D51" s="78">
        <v>862540.11</v>
      </c>
      <c r="E51" s="78">
        <v>57250</v>
      </c>
      <c r="F51" s="76">
        <f t="shared" si="8"/>
        <v>10094.355872489085</v>
      </c>
      <c r="G51" s="74">
        <f t="shared" si="0"/>
        <v>6.4103492478371018E-4</v>
      </c>
      <c r="H51" s="74">
        <f t="shared" si="1"/>
        <v>15.066202794759825</v>
      </c>
      <c r="I51" s="76">
        <f t="shared" si="2"/>
        <v>2932.055872489083</v>
      </c>
      <c r="J51" s="77">
        <f t="shared" si="3"/>
        <v>2932.055872489083</v>
      </c>
      <c r="K51" s="87">
        <f t="shared" si="4"/>
        <v>1.4763828897263792E-3</v>
      </c>
      <c r="L51" s="76">
        <f t="shared" si="5"/>
        <v>139398.52806337836</v>
      </c>
      <c r="M51" s="76">
        <f t="shared" si="6"/>
        <v>86168.553794103776</v>
      </c>
      <c r="N51" s="76">
        <f t="shared" si="7"/>
        <v>225567.08185748215</v>
      </c>
    </row>
    <row r="52" spans="1:14" x14ac:dyDescent="0.3">
      <c r="A52" s="62" t="s">
        <v>32</v>
      </c>
      <c r="B52" s="63" t="s">
        <v>72</v>
      </c>
      <c r="C52" s="64">
        <v>2838</v>
      </c>
      <c r="D52" s="78">
        <v>8826629</v>
      </c>
      <c r="E52" s="78">
        <v>1141700</v>
      </c>
      <c r="F52" s="76">
        <f t="shared" si="8"/>
        <v>21940.941667688534</v>
      </c>
      <c r="G52" s="74">
        <f t="shared" si="0"/>
        <v>1.3933439705610797E-3</v>
      </c>
      <c r="H52" s="74">
        <f t="shared" si="1"/>
        <v>7.7311281422440219</v>
      </c>
      <c r="I52" s="76">
        <f t="shared" si="2"/>
        <v>-8397.2783323114636</v>
      </c>
      <c r="J52" s="77">
        <f t="shared" si="3"/>
        <v>0</v>
      </c>
      <c r="K52" s="87">
        <f t="shared" si="4"/>
        <v>0</v>
      </c>
      <c r="L52" s="76">
        <f t="shared" si="5"/>
        <v>302994.56562016852</v>
      </c>
      <c r="M52" s="76">
        <f t="shared" si="6"/>
        <v>0</v>
      </c>
      <c r="N52" s="76">
        <f t="shared" si="7"/>
        <v>302994.56562016852</v>
      </c>
    </row>
    <row r="53" spans="1:14" x14ac:dyDescent="0.3">
      <c r="A53" s="62" t="s">
        <v>28</v>
      </c>
      <c r="B53" s="63" t="s">
        <v>73</v>
      </c>
      <c r="C53" s="64">
        <v>3120</v>
      </c>
      <c r="D53" s="78">
        <v>10116075.939999999</v>
      </c>
      <c r="E53" s="78">
        <v>1752550</v>
      </c>
      <c r="F53" s="76">
        <f t="shared" si="8"/>
        <v>18009.276159196597</v>
      </c>
      <c r="G53" s="74">
        <f t="shared" si="0"/>
        <v>1.1436663353214011E-3</v>
      </c>
      <c r="H53" s="74">
        <f t="shared" si="1"/>
        <v>5.7722038971783967</v>
      </c>
      <c r="I53" s="76">
        <f t="shared" si="2"/>
        <v>-15343.5238408034</v>
      </c>
      <c r="J53" s="77">
        <f t="shared" si="3"/>
        <v>0</v>
      </c>
      <c r="K53" s="87">
        <f t="shared" si="4"/>
        <v>0</v>
      </c>
      <c r="L53" s="76">
        <f t="shared" si="5"/>
        <v>248700.02799493755</v>
      </c>
      <c r="M53" s="76">
        <f t="shared" si="6"/>
        <v>0</v>
      </c>
      <c r="N53" s="76">
        <f t="shared" si="7"/>
        <v>248700.02799493755</v>
      </c>
    </row>
    <row r="54" spans="1:14" x14ac:dyDescent="0.3">
      <c r="A54" s="62" t="s">
        <v>28</v>
      </c>
      <c r="B54" s="63" t="s">
        <v>74</v>
      </c>
      <c r="C54" s="64">
        <v>2054</v>
      </c>
      <c r="D54" s="78">
        <v>8727167.3800000008</v>
      </c>
      <c r="E54" s="78">
        <v>1363250</v>
      </c>
      <c r="F54" s="76">
        <f t="shared" si="8"/>
        <v>13149.166916207592</v>
      </c>
      <c r="G54" s="74">
        <f t="shared" si="0"/>
        <v>8.3502853788541213E-4</v>
      </c>
      <c r="H54" s="74">
        <f t="shared" si="1"/>
        <v>6.4017365706950304</v>
      </c>
      <c r="I54" s="76">
        <f t="shared" si="2"/>
        <v>-8808.0930837924061</v>
      </c>
      <c r="J54" s="77">
        <f t="shared" si="3"/>
        <v>0</v>
      </c>
      <c r="K54" s="87">
        <f t="shared" si="4"/>
        <v>0</v>
      </c>
      <c r="L54" s="76">
        <f t="shared" si="5"/>
        <v>181584.09873130737</v>
      </c>
      <c r="M54" s="76">
        <f t="shared" si="6"/>
        <v>0</v>
      </c>
      <c r="N54" s="76">
        <f t="shared" si="7"/>
        <v>181584.09873130737</v>
      </c>
    </row>
    <row r="55" spans="1:14" x14ac:dyDescent="0.3">
      <c r="A55" s="62" t="s">
        <v>41</v>
      </c>
      <c r="B55" s="63" t="s">
        <v>75</v>
      </c>
      <c r="C55" s="64">
        <v>3206</v>
      </c>
      <c r="D55" s="78">
        <v>4054377.97</v>
      </c>
      <c r="E55" s="78">
        <v>423600</v>
      </c>
      <c r="F55" s="76">
        <f t="shared" si="8"/>
        <v>30685.400783333338</v>
      </c>
      <c r="G55" s="74">
        <f t="shared" si="0"/>
        <v>1.9486546572735127E-3</v>
      </c>
      <c r="H55" s="74">
        <f t="shared" si="1"/>
        <v>9.5712416666666673</v>
      </c>
      <c r="I55" s="76">
        <f t="shared" si="2"/>
        <v>-3586.7392166666632</v>
      </c>
      <c r="J55" s="77">
        <f t="shared" si="3"/>
        <v>0</v>
      </c>
      <c r="K55" s="87">
        <f t="shared" si="4"/>
        <v>0</v>
      </c>
      <c r="L55" s="76">
        <f t="shared" si="5"/>
        <v>423751.62479552551</v>
      </c>
      <c r="M55" s="76">
        <f t="shared" si="6"/>
        <v>0</v>
      </c>
      <c r="N55" s="76">
        <f t="shared" si="7"/>
        <v>423751.62479552551</v>
      </c>
    </row>
    <row r="56" spans="1:14" x14ac:dyDescent="0.3">
      <c r="A56" s="62" t="s">
        <v>41</v>
      </c>
      <c r="B56" s="63" t="s">
        <v>76</v>
      </c>
      <c r="C56" s="64">
        <v>3167</v>
      </c>
      <c r="D56" s="78">
        <v>6696189.7999999998</v>
      </c>
      <c r="E56" s="78">
        <v>528500</v>
      </c>
      <c r="F56" s="76">
        <f t="shared" si="8"/>
        <v>40126.458082497629</v>
      </c>
      <c r="G56" s="74">
        <f t="shared" si="0"/>
        <v>2.5482023185703158E-3</v>
      </c>
      <c r="H56" s="74">
        <f t="shared" si="1"/>
        <v>12.670179375591296</v>
      </c>
      <c r="I56" s="76">
        <f t="shared" si="2"/>
        <v>6271.228082497636</v>
      </c>
      <c r="J56" s="77">
        <f t="shared" si="3"/>
        <v>6271.228082497636</v>
      </c>
      <c r="K56" s="87">
        <f t="shared" si="4"/>
        <v>3.1577617348441419E-3</v>
      </c>
      <c r="L56" s="76">
        <f t="shared" si="5"/>
        <v>554128.39251502918</v>
      </c>
      <c r="M56" s="76">
        <f t="shared" si="6"/>
        <v>184301.62243908737</v>
      </c>
      <c r="N56" s="76">
        <f t="shared" si="7"/>
        <v>738430.01495411654</v>
      </c>
    </row>
    <row r="57" spans="1:14" x14ac:dyDescent="0.3">
      <c r="A57" s="62" t="s">
        <v>16</v>
      </c>
      <c r="B57" s="63" t="s">
        <v>77</v>
      </c>
      <c r="C57" s="64">
        <v>141</v>
      </c>
      <c r="D57" s="78">
        <v>541053.76</v>
      </c>
      <c r="E57" s="78">
        <v>131400</v>
      </c>
      <c r="F57" s="76">
        <f t="shared" si="8"/>
        <v>580.582801826484</v>
      </c>
      <c r="G57" s="74">
        <f t="shared" si="0"/>
        <v>3.6869499886948664E-5</v>
      </c>
      <c r="H57" s="74">
        <f t="shared" si="1"/>
        <v>4.117608523592085</v>
      </c>
      <c r="I57" s="76">
        <f t="shared" si="2"/>
        <v>-926.70719817351596</v>
      </c>
      <c r="J57" s="77">
        <f t="shared" si="3"/>
        <v>0</v>
      </c>
      <c r="K57" s="87">
        <f t="shared" si="4"/>
        <v>0</v>
      </c>
      <c r="L57" s="76">
        <f t="shared" si="5"/>
        <v>8017.5881468668204</v>
      </c>
      <c r="M57" s="76">
        <f t="shared" si="6"/>
        <v>0</v>
      </c>
      <c r="N57" s="76">
        <f t="shared" si="7"/>
        <v>8017.5881468668204</v>
      </c>
    </row>
    <row r="58" spans="1:14" x14ac:dyDescent="0.3">
      <c r="A58" s="62" t="s">
        <v>30</v>
      </c>
      <c r="B58" s="63" t="s">
        <v>78</v>
      </c>
      <c r="C58" s="64">
        <v>1211</v>
      </c>
      <c r="D58" s="78">
        <v>1112127</v>
      </c>
      <c r="E58" s="78">
        <v>100250</v>
      </c>
      <c r="F58" s="76">
        <f t="shared" si="8"/>
        <v>13434.272289276809</v>
      </c>
      <c r="G58" s="74">
        <f t="shared" si="0"/>
        <v>8.531339528013805E-4</v>
      </c>
      <c r="H58" s="74">
        <f t="shared" si="1"/>
        <v>11.093536159600998</v>
      </c>
      <c r="I58" s="76">
        <f t="shared" si="2"/>
        <v>488.68228927680866</v>
      </c>
      <c r="J58" s="77">
        <f t="shared" si="3"/>
        <v>488.68228927680866</v>
      </c>
      <c r="K58" s="87">
        <f t="shared" si="4"/>
        <v>2.4606699250519942E-4</v>
      </c>
      <c r="L58" s="76">
        <f t="shared" si="5"/>
        <v>185521.27608574604</v>
      </c>
      <c r="M58" s="76">
        <f t="shared" si="6"/>
        <v>14361.611088954873</v>
      </c>
      <c r="N58" s="76">
        <f t="shared" si="7"/>
        <v>199882.88717470091</v>
      </c>
    </row>
    <row r="59" spans="1:14" x14ac:dyDescent="0.3">
      <c r="A59" s="62" t="s">
        <v>30</v>
      </c>
      <c r="B59" s="63" t="s">
        <v>79</v>
      </c>
      <c r="C59" s="64">
        <v>1570</v>
      </c>
      <c r="D59" s="78">
        <v>2004740</v>
      </c>
      <c r="E59" s="78">
        <v>182200</v>
      </c>
      <c r="F59" s="76">
        <f t="shared" si="8"/>
        <v>17274.653128430295</v>
      </c>
      <c r="G59" s="74">
        <f t="shared" si="0"/>
        <v>1.0970146197270372E-3</v>
      </c>
      <c r="H59" s="74">
        <f t="shared" si="1"/>
        <v>11.002963776070253</v>
      </c>
      <c r="I59" s="76">
        <f t="shared" si="2"/>
        <v>491.35312843029766</v>
      </c>
      <c r="J59" s="77">
        <f t="shared" si="3"/>
        <v>491.35312843029766</v>
      </c>
      <c r="K59" s="87">
        <f t="shared" si="4"/>
        <v>2.4741184451310984E-4</v>
      </c>
      <c r="L59" s="76">
        <f t="shared" si="5"/>
        <v>238555.21336150722</v>
      </c>
      <c r="M59" s="76">
        <f t="shared" si="6"/>
        <v>14440.102890367049</v>
      </c>
      <c r="N59" s="76">
        <f t="shared" si="7"/>
        <v>252995.31625187426</v>
      </c>
    </row>
    <row r="60" spans="1:14" x14ac:dyDescent="0.3">
      <c r="A60" s="62" t="s">
        <v>28</v>
      </c>
      <c r="B60" s="63" t="s">
        <v>80</v>
      </c>
      <c r="C60" s="64">
        <v>861</v>
      </c>
      <c r="D60" s="78">
        <v>2416556</v>
      </c>
      <c r="E60" s="78">
        <v>381250</v>
      </c>
      <c r="F60" s="76">
        <f t="shared" si="8"/>
        <v>5457.4549927868857</v>
      </c>
      <c r="G60" s="74">
        <f t="shared" si="0"/>
        <v>3.4657181646885791E-4</v>
      </c>
      <c r="H60" s="74">
        <f t="shared" si="1"/>
        <v>6.3385075409836062</v>
      </c>
      <c r="I60" s="76">
        <f t="shared" si="2"/>
        <v>-3746.6350072131145</v>
      </c>
      <c r="J60" s="77">
        <f t="shared" si="3"/>
        <v>0</v>
      </c>
      <c r="K60" s="87">
        <f t="shared" si="4"/>
        <v>0</v>
      </c>
      <c r="L60" s="76">
        <f t="shared" si="5"/>
        <v>75365.006205099955</v>
      </c>
      <c r="M60" s="76">
        <f t="shared" si="6"/>
        <v>0</v>
      </c>
      <c r="N60" s="76">
        <f t="shared" si="7"/>
        <v>75365.006205099955</v>
      </c>
    </row>
    <row r="61" spans="1:14" x14ac:dyDescent="0.3">
      <c r="A61" s="62" t="s">
        <v>30</v>
      </c>
      <c r="B61" s="63" t="s">
        <v>81</v>
      </c>
      <c r="C61" s="64">
        <v>9588</v>
      </c>
      <c r="D61" s="78">
        <v>18601533</v>
      </c>
      <c r="E61" s="78">
        <v>1177350</v>
      </c>
      <c r="F61" s="76">
        <f t="shared" si="8"/>
        <v>151485.53820359282</v>
      </c>
      <c r="G61" s="74">
        <f t="shared" si="0"/>
        <v>9.6199818804500927E-3</v>
      </c>
      <c r="H61" s="73">
        <f t="shared" si="1"/>
        <v>15.799492929035546</v>
      </c>
      <c r="I61" s="76">
        <f t="shared" si="2"/>
        <v>48989.818203592818</v>
      </c>
      <c r="J61" s="77">
        <f t="shared" si="3"/>
        <v>48989.818203592818</v>
      </c>
      <c r="K61" s="87">
        <f t="shared" si="4"/>
        <v>2.4667923297515416E-2</v>
      </c>
      <c r="L61" s="76">
        <f t="shared" si="5"/>
        <v>2091947.3530768708</v>
      </c>
      <c r="M61" s="76">
        <f t="shared" si="6"/>
        <v>1439734.4282720075</v>
      </c>
      <c r="N61" s="76">
        <f t="shared" si="7"/>
        <v>3531681.7813488785</v>
      </c>
    </row>
    <row r="62" spans="1:14" x14ac:dyDescent="0.3">
      <c r="A62" s="62" t="s">
        <v>26</v>
      </c>
      <c r="B62" s="63" t="s">
        <v>82</v>
      </c>
      <c r="C62" s="64">
        <v>523</v>
      </c>
      <c r="D62" s="78">
        <v>700406.24</v>
      </c>
      <c r="E62" s="78">
        <v>49400</v>
      </c>
      <c r="F62" s="76">
        <f t="shared" si="8"/>
        <v>7415.2320550607283</v>
      </c>
      <c r="G62" s="74">
        <f t="shared" si="0"/>
        <v>4.7089906307191677E-4</v>
      </c>
      <c r="H62" s="73">
        <f t="shared" si="1"/>
        <v>14.178263967611336</v>
      </c>
      <c r="I62" s="76">
        <f t="shared" si="2"/>
        <v>1824.3620550607291</v>
      </c>
      <c r="J62" s="77">
        <f t="shared" si="3"/>
        <v>1824.3620550607291</v>
      </c>
      <c r="K62" s="87">
        <f t="shared" si="4"/>
        <v>9.1862400987303961E-4</v>
      </c>
      <c r="L62" s="76">
        <f t="shared" si="5"/>
        <v>102401.02952393345</v>
      </c>
      <c r="M62" s="76">
        <f t="shared" si="6"/>
        <v>53615.158345522788</v>
      </c>
      <c r="N62" s="76">
        <f t="shared" si="7"/>
        <v>156016.18786945625</v>
      </c>
    </row>
    <row r="63" spans="1:14" x14ac:dyDescent="0.3">
      <c r="A63" s="62" t="s">
        <v>53</v>
      </c>
      <c r="B63" s="63" t="s">
        <v>83</v>
      </c>
      <c r="C63" s="64">
        <v>5545</v>
      </c>
      <c r="D63" s="78">
        <v>18095801.809999999</v>
      </c>
      <c r="E63" s="78">
        <v>2178850</v>
      </c>
      <c r="F63" s="76">
        <f t="shared" si="8"/>
        <v>46052.37672921495</v>
      </c>
      <c r="G63" s="74">
        <f t="shared" si="0"/>
        <v>2.9245235877981787E-3</v>
      </c>
      <c r="H63" s="73">
        <f t="shared" si="1"/>
        <v>8.3052077058999014</v>
      </c>
      <c r="I63" s="76">
        <f t="shared" si="2"/>
        <v>-13223.673270785044</v>
      </c>
      <c r="J63" s="77">
        <f t="shared" si="3"/>
        <v>0</v>
      </c>
      <c r="K63" s="87">
        <f t="shared" si="4"/>
        <v>0</v>
      </c>
      <c r="L63" s="76">
        <f t="shared" si="5"/>
        <v>635962.6717112934</v>
      </c>
      <c r="M63" s="76">
        <f t="shared" si="6"/>
        <v>0</v>
      </c>
      <c r="N63" s="76">
        <f t="shared" si="7"/>
        <v>635962.6717112934</v>
      </c>
    </row>
    <row r="64" spans="1:14" x14ac:dyDescent="0.3">
      <c r="A64" s="62" t="s">
        <v>37</v>
      </c>
      <c r="B64" s="63" t="s">
        <v>84</v>
      </c>
      <c r="C64" s="64">
        <v>60</v>
      </c>
      <c r="D64" s="78">
        <v>193462.15</v>
      </c>
      <c r="E64" s="78">
        <v>17600</v>
      </c>
      <c r="F64" s="76">
        <f t="shared" si="8"/>
        <v>659.53005681818183</v>
      </c>
      <c r="G64" s="74">
        <f t="shared" si="0"/>
        <v>4.1882989435440721E-5</v>
      </c>
      <c r="H64" s="73">
        <f t="shared" si="1"/>
        <v>10.992167613636363</v>
      </c>
      <c r="I64" s="76">
        <f t="shared" si="2"/>
        <v>18.130056818181828</v>
      </c>
      <c r="J64" s="77">
        <f t="shared" si="3"/>
        <v>18.130056818181828</v>
      </c>
      <c r="K64" s="87">
        <f t="shared" si="4"/>
        <v>9.129057166774844E-6</v>
      </c>
      <c r="L64" s="76">
        <f t="shared" si="5"/>
        <v>9107.8143365814121</v>
      </c>
      <c r="M64" s="76">
        <f t="shared" si="6"/>
        <v>532.81412229755369</v>
      </c>
      <c r="N64" s="76">
        <f t="shared" si="7"/>
        <v>9640.6284588789658</v>
      </c>
    </row>
    <row r="65" spans="1:14" x14ac:dyDescent="0.3">
      <c r="A65" s="62" t="s">
        <v>28</v>
      </c>
      <c r="B65" s="63" t="s">
        <v>85</v>
      </c>
      <c r="C65" s="64">
        <v>2934</v>
      </c>
      <c r="D65" s="78">
        <v>8659821.8300000001</v>
      </c>
      <c r="E65" s="78">
        <v>1733200</v>
      </c>
      <c r="F65" s="76">
        <f t="shared" si="8"/>
        <v>14659.541454661898</v>
      </c>
      <c r="G65" s="74">
        <f t="shared" si="0"/>
        <v>9.309438038898536E-4</v>
      </c>
      <c r="H65" s="73">
        <f t="shared" si="1"/>
        <v>4.9964353969536122</v>
      </c>
      <c r="I65" s="76">
        <f t="shared" si="2"/>
        <v>-16704.9185453381</v>
      </c>
      <c r="J65" s="77">
        <f t="shared" si="3"/>
        <v>0</v>
      </c>
      <c r="K65" s="87">
        <f t="shared" si="4"/>
        <v>0</v>
      </c>
      <c r="L65" s="76">
        <f t="shared" si="5"/>
        <v>202441.69382152468</v>
      </c>
      <c r="M65" s="76">
        <f t="shared" si="6"/>
        <v>0</v>
      </c>
      <c r="N65" s="76">
        <f t="shared" si="7"/>
        <v>202441.69382152468</v>
      </c>
    </row>
    <row r="66" spans="1:14" x14ac:dyDescent="0.3">
      <c r="A66" s="62" t="s">
        <v>32</v>
      </c>
      <c r="B66" s="63" t="s">
        <v>86</v>
      </c>
      <c r="C66" s="64">
        <v>831</v>
      </c>
      <c r="D66" s="78">
        <v>2896279</v>
      </c>
      <c r="E66" s="78">
        <v>507650</v>
      </c>
      <c r="F66" s="76">
        <f t="shared" si="8"/>
        <v>4741.0772165862309</v>
      </c>
      <c r="G66" s="74">
        <f t="shared" si="0"/>
        <v>3.0107875285148887E-4</v>
      </c>
      <c r="H66" s="73">
        <f t="shared" si="1"/>
        <v>5.70526740864769</v>
      </c>
      <c r="I66" s="76">
        <f t="shared" si="2"/>
        <v>-4142.3127834137695</v>
      </c>
      <c r="J66" s="77">
        <f t="shared" si="3"/>
        <v>0</v>
      </c>
      <c r="K66" s="87">
        <f t="shared" si="4"/>
        <v>0</v>
      </c>
      <c r="L66" s="76">
        <f t="shared" si="5"/>
        <v>65472.150355639649</v>
      </c>
      <c r="M66" s="76">
        <f t="shared" si="6"/>
        <v>0</v>
      </c>
      <c r="N66" s="76">
        <f t="shared" si="7"/>
        <v>65472.150355639649</v>
      </c>
    </row>
    <row r="67" spans="1:14" x14ac:dyDescent="0.3">
      <c r="A67" s="62" t="s">
        <v>62</v>
      </c>
      <c r="B67" s="63" t="s">
        <v>87</v>
      </c>
      <c r="C67" s="64">
        <v>1039</v>
      </c>
      <c r="D67" s="78">
        <v>1499756</v>
      </c>
      <c r="E67" s="78">
        <v>117100</v>
      </c>
      <c r="F67" s="76">
        <f t="shared" si="8"/>
        <v>13306.972536293766</v>
      </c>
      <c r="G67" s="74">
        <f t="shared" si="0"/>
        <v>8.4504987209239044E-4</v>
      </c>
      <c r="H67" s="73">
        <f t="shared" si="1"/>
        <v>12.807480785653288</v>
      </c>
      <c r="I67" s="76">
        <f t="shared" si="2"/>
        <v>2200.0625362937672</v>
      </c>
      <c r="J67" s="77">
        <f t="shared" si="3"/>
        <v>2200.0625362937672</v>
      </c>
      <c r="K67" s="87">
        <f t="shared" si="4"/>
        <v>1.1078010877585121E-3</v>
      </c>
      <c r="L67" s="76">
        <f t="shared" si="5"/>
        <v>183763.32358111613</v>
      </c>
      <c r="M67" s="76">
        <f t="shared" si="6"/>
        <v>64656.410127712443</v>
      </c>
      <c r="N67" s="76">
        <f t="shared" si="7"/>
        <v>248419.73370882857</v>
      </c>
    </row>
    <row r="68" spans="1:14" x14ac:dyDescent="0.3">
      <c r="A68" s="62" t="s">
        <v>32</v>
      </c>
      <c r="B68" s="63" t="s">
        <v>88</v>
      </c>
      <c r="C68" s="64">
        <v>935</v>
      </c>
      <c r="D68" s="78">
        <v>2819534.9</v>
      </c>
      <c r="E68" s="78">
        <v>528050</v>
      </c>
      <c r="F68" s="76">
        <f t="shared" si="8"/>
        <v>4992.4536151879556</v>
      </c>
      <c r="G68" s="74">
        <f t="shared" si="0"/>
        <v>3.17042233117647E-4</v>
      </c>
      <c r="H68" s="73">
        <f t="shared" si="1"/>
        <v>5.3395225830887227</v>
      </c>
      <c r="I68" s="76">
        <f t="shared" si="2"/>
        <v>-5002.696384812044</v>
      </c>
      <c r="J68" s="77">
        <f t="shared" si="3"/>
        <v>0</v>
      </c>
      <c r="K68" s="87">
        <f t="shared" si="4"/>
        <v>0</v>
      </c>
      <c r="L68" s="76">
        <f t="shared" si="5"/>
        <v>68943.545697511319</v>
      </c>
      <c r="M68" s="76">
        <f t="shared" si="6"/>
        <v>0</v>
      </c>
      <c r="N68" s="76">
        <f t="shared" si="7"/>
        <v>68943.545697511319</v>
      </c>
    </row>
    <row r="69" spans="1:14" x14ac:dyDescent="0.3">
      <c r="A69" s="62" t="s">
        <v>35</v>
      </c>
      <c r="B69" s="63" t="s">
        <v>89</v>
      </c>
      <c r="C69" s="64">
        <v>1711</v>
      </c>
      <c r="D69" s="78">
        <v>3642296.22</v>
      </c>
      <c r="E69" s="78">
        <v>350050</v>
      </c>
      <c r="F69" s="76">
        <f t="shared" si="8"/>
        <v>17803.081938065992</v>
      </c>
      <c r="G69" s="74">
        <f t="shared" si="0"/>
        <v>1.1305721172550926E-3</v>
      </c>
      <c r="H69" s="73">
        <f t="shared" si="1"/>
        <v>10.405074189401514</v>
      </c>
      <c r="I69" s="76">
        <f t="shared" si="2"/>
        <v>-487.50806193400877</v>
      </c>
      <c r="J69" s="77">
        <f t="shared" si="3"/>
        <v>0</v>
      </c>
      <c r="K69" s="87">
        <f t="shared" si="4"/>
        <v>0</v>
      </c>
      <c r="L69" s="76">
        <f t="shared" si="5"/>
        <v>245852.57826323973</v>
      </c>
      <c r="M69" s="76">
        <f t="shared" si="6"/>
        <v>0</v>
      </c>
      <c r="N69" s="76">
        <f t="shared" si="7"/>
        <v>245852.57826323973</v>
      </c>
    </row>
    <row r="70" spans="1:14" x14ac:dyDescent="0.3">
      <c r="A70" s="62" t="s">
        <v>16</v>
      </c>
      <c r="B70" s="63" t="s">
        <v>90</v>
      </c>
      <c r="C70" s="64">
        <v>1155</v>
      </c>
      <c r="D70" s="78">
        <v>1428452</v>
      </c>
      <c r="E70" s="78">
        <v>102850</v>
      </c>
      <c r="F70" s="76">
        <f t="shared" si="8"/>
        <v>16041.439572192514</v>
      </c>
      <c r="G70" s="74">
        <f t="shared" si="0"/>
        <v>1.0187002657205931E-3</v>
      </c>
      <c r="H70" s="73">
        <f t="shared" si="1"/>
        <v>13.888692270296549</v>
      </c>
      <c r="I70" s="76">
        <f t="shared" si="2"/>
        <v>3694.4895721925141</v>
      </c>
      <c r="J70" s="77">
        <f t="shared" si="3"/>
        <v>3694.4895721925141</v>
      </c>
      <c r="K70" s="87">
        <f t="shared" si="4"/>
        <v>1.860292377725782E-3</v>
      </c>
      <c r="L70" s="76">
        <f t="shared" si="5"/>
        <v>221525.08715049605</v>
      </c>
      <c r="M70" s="76">
        <f t="shared" si="6"/>
        <v>108575.29231629997</v>
      </c>
      <c r="N70" s="76">
        <f t="shared" si="7"/>
        <v>330100.379466796</v>
      </c>
    </row>
    <row r="71" spans="1:14" x14ac:dyDescent="0.3">
      <c r="A71" s="62" t="s">
        <v>53</v>
      </c>
      <c r="B71" s="63" t="s">
        <v>91</v>
      </c>
      <c r="C71" s="64">
        <v>22145</v>
      </c>
      <c r="D71" s="78">
        <v>55787183</v>
      </c>
      <c r="E71" s="78">
        <v>4140700</v>
      </c>
      <c r="F71" s="76">
        <f t="shared" si="8"/>
        <v>298357.08154056076</v>
      </c>
      <c r="G71" s="74">
        <f t="shared" si="0"/>
        <v>1.8946955282732676E-2</v>
      </c>
      <c r="H71" s="73">
        <f t="shared" si="1"/>
        <v>13.472886951481634</v>
      </c>
      <c r="I71" s="76">
        <f t="shared" si="2"/>
        <v>61627.031540560791</v>
      </c>
      <c r="J71" s="77">
        <f t="shared" si="3"/>
        <v>61627.031540560791</v>
      </c>
      <c r="K71" s="87">
        <f t="shared" si="4"/>
        <v>3.1031160001010735E-2</v>
      </c>
      <c r="L71" s="76">
        <f t="shared" si="5"/>
        <v>4120177.5060644909</v>
      </c>
      <c r="M71" s="76">
        <f t="shared" si="6"/>
        <v>1811122.4387977673</v>
      </c>
      <c r="N71" s="76">
        <f t="shared" si="7"/>
        <v>5931299.9448622577</v>
      </c>
    </row>
    <row r="72" spans="1:14" x14ac:dyDescent="0.3">
      <c r="A72" s="62" t="s">
        <v>35</v>
      </c>
      <c r="B72" s="63" t="s">
        <v>92</v>
      </c>
      <c r="C72" s="64">
        <v>2098</v>
      </c>
      <c r="D72" s="78">
        <v>2862222.91</v>
      </c>
      <c r="E72" s="78">
        <v>227000</v>
      </c>
      <c r="F72" s="76">
        <f t="shared" si="8"/>
        <v>26453.496322378855</v>
      </c>
      <c r="G72" s="74">
        <f t="shared" si="0"/>
        <v>1.6799105598702103E-3</v>
      </c>
      <c r="H72" s="73">
        <f t="shared" si="1"/>
        <v>12.608911497797358</v>
      </c>
      <c r="I72" s="76">
        <f t="shared" si="2"/>
        <v>4025.8763223788583</v>
      </c>
      <c r="J72" s="77">
        <f t="shared" si="3"/>
        <v>4025.8763223788583</v>
      </c>
      <c r="K72" s="87">
        <f t="shared" si="4"/>
        <v>2.0271560901289876E-3</v>
      </c>
      <c r="L72" s="76">
        <f t="shared" si="5"/>
        <v>365310.92187067057</v>
      </c>
      <c r="M72" s="76">
        <f t="shared" si="6"/>
        <v>118314.23258616739</v>
      </c>
      <c r="N72" s="76">
        <f t="shared" si="7"/>
        <v>483625.15445683798</v>
      </c>
    </row>
    <row r="73" spans="1:14" x14ac:dyDescent="0.3">
      <c r="A73" s="62" t="s">
        <v>32</v>
      </c>
      <c r="B73" s="63" t="s">
        <v>93</v>
      </c>
      <c r="C73" s="64">
        <v>5055</v>
      </c>
      <c r="D73" s="78">
        <v>8039757</v>
      </c>
      <c r="E73" s="78">
        <v>715850</v>
      </c>
      <c r="F73" s="76">
        <f t="shared" si="8"/>
        <v>56773.027359083608</v>
      </c>
      <c r="G73" s="74">
        <f t="shared" si="0"/>
        <v>3.6053309178507996E-3</v>
      </c>
      <c r="H73" s="73">
        <f t="shared" si="1"/>
        <v>11.231063770342949</v>
      </c>
      <c r="I73" s="76">
        <f t="shared" si="2"/>
        <v>2735.0773590836106</v>
      </c>
      <c r="J73" s="77">
        <f t="shared" si="3"/>
        <v>2735.0773590836106</v>
      </c>
      <c r="K73" s="87">
        <f t="shared" si="4"/>
        <v>1.3771979766542086E-3</v>
      </c>
      <c r="L73" s="76">
        <f t="shared" si="5"/>
        <v>784010.04952946003</v>
      </c>
      <c r="M73" s="76">
        <f t="shared" si="6"/>
        <v>80379.66218807413</v>
      </c>
      <c r="N73" s="76">
        <f t="shared" si="7"/>
        <v>864389.71171753411</v>
      </c>
    </row>
    <row r="74" spans="1:14" x14ac:dyDescent="0.3">
      <c r="A74" s="62" t="s">
        <v>30</v>
      </c>
      <c r="B74" s="63" t="s">
        <v>94</v>
      </c>
      <c r="C74" s="64">
        <v>399</v>
      </c>
      <c r="D74" s="78">
        <v>646132.57999999996</v>
      </c>
      <c r="E74" s="78">
        <v>68350</v>
      </c>
      <c r="F74" s="76">
        <f t="shared" si="8"/>
        <v>3771.8639271397219</v>
      </c>
      <c r="G74" s="74">
        <f t="shared" si="0"/>
        <v>2.3952954892526412E-4</v>
      </c>
      <c r="H74" s="73">
        <f t="shared" si="1"/>
        <v>9.4532930504754926</v>
      </c>
      <c r="I74" s="76">
        <f t="shared" si="2"/>
        <v>-493.44607286027826</v>
      </c>
      <c r="J74" s="77">
        <f t="shared" si="3"/>
        <v>0</v>
      </c>
      <c r="K74" s="87">
        <f t="shared" si="4"/>
        <v>0</v>
      </c>
      <c r="L74" s="76">
        <f t="shared" si="5"/>
        <v>52087.749445372014</v>
      </c>
      <c r="M74" s="76">
        <f t="shared" si="6"/>
        <v>0</v>
      </c>
      <c r="N74" s="76">
        <f t="shared" si="7"/>
        <v>52087.749445372014</v>
      </c>
    </row>
    <row r="75" spans="1:14" x14ac:dyDescent="0.3">
      <c r="A75" s="62" t="s">
        <v>62</v>
      </c>
      <c r="B75" s="63" t="s">
        <v>95</v>
      </c>
      <c r="C75" s="64">
        <v>1117</v>
      </c>
      <c r="D75" s="78">
        <v>2087105.88</v>
      </c>
      <c r="E75" s="78">
        <v>162300</v>
      </c>
      <c r="F75" s="76">
        <f t="shared" si="8"/>
        <v>14364.123647319779</v>
      </c>
      <c r="G75" s="74">
        <f t="shared" si="0"/>
        <v>9.1218350513464169E-4</v>
      </c>
      <c r="H75" s="73">
        <f t="shared" si="1"/>
        <v>12.859555637707947</v>
      </c>
      <c r="I75" s="76">
        <f t="shared" si="2"/>
        <v>2423.3936473197778</v>
      </c>
      <c r="J75" s="77">
        <f t="shared" si="3"/>
        <v>2423.3936473197778</v>
      </c>
      <c r="K75" s="87">
        <f t="shared" si="4"/>
        <v>1.2202553674180864E-3</v>
      </c>
      <c r="L75" s="76">
        <f t="shared" si="5"/>
        <v>198362.10637410416</v>
      </c>
      <c r="M75" s="76">
        <f t="shared" si="6"/>
        <v>71219.763519066822</v>
      </c>
      <c r="N75" s="76">
        <f t="shared" si="7"/>
        <v>269581.86989317101</v>
      </c>
    </row>
    <row r="76" spans="1:14" x14ac:dyDescent="0.3">
      <c r="A76" s="62" t="s">
        <v>18</v>
      </c>
      <c r="B76" s="63" t="s">
        <v>96</v>
      </c>
      <c r="C76" s="64">
        <v>8515</v>
      </c>
      <c r="D76" s="78">
        <v>14664876.210000001</v>
      </c>
      <c r="E76" s="78">
        <v>1482450</v>
      </c>
      <c r="F76" s="76">
        <f t="shared" si="8"/>
        <v>84233.141710108277</v>
      </c>
      <c r="G76" s="74">
        <f t="shared" ref="G76:G139" si="9">IFERROR(F76/$F$498,"")</f>
        <v>5.3491660431345912E-3</v>
      </c>
      <c r="H76" s="73">
        <f t="shared" ref="H76:H139" si="10">IFERROR(D76/E76,"")</f>
        <v>9.8923243347161804</v>
      </c>
      <c r="I76" s="76">
        <f t="shared" ref="I76:I139" si="11">IFERROR((H76-$H$4)*C76, "")</f>
        <v>-6792.2082898917197</v>
      </c>
      <c r="J76" s="77">
        <f t="shared" ref="J76:J139" si="12">IF(I76&gt;0,I76,0)</f>
        <v>0</v>
      </c>
      <c r="K76" s="87">
        <f t="shared" ref="K76:K139" si="13">IFERROR(J76/$J$498,"")</f>
        <v>0</v>
      </c>
      <c r="L76" s="76">
        <f t="shared" ref="L76:L139" si="14">IFERROR(($B$7*G76),"")</f>
        <v>1163221.9149856162</v>
      </c>
      <c r="M76" s="76">
        <f t="shared" ref="M76:M139" si="15">IFERROR(($B$8*K76),"")</f>
        <v>0</v>
      </c>
      <c r="N76" s="76">
        <f t="shared" ref="N76:N139" si="16">IFERROR(L76+M76,"")</f>
        <v>1163221.9149856162</v>
      </c>
    </row>
    <row r="77" spans="1:14" x14ac:dyDescent="0.3">
      <c r="A77" s="62" t="s">
        <v>35</v>
      </c>
      <c r="B77" s="63" t="s">
        <v>97</v>
      </c>
      <c r="C77" s="64">
        <v>99</v>
      </c>
      <c r="D77" s="78">
        <v>325308.89</v>
      </c>
      <c r="E77" s="78">
        <v>47200</v>
      </c>
      <c r="F77" s="76">
        <f t="shared" ref="F77:F140" si="17">IFERROR((C77*D77)/E77,"")</f>
        <v>682.32161250000001</v>
      </c>
      <c r="G77" s="74">
        <f t="shared" si="9"/>
        <v>4.3330351046894929E-5</v>
      </c>
      <c r="H77" s="73">
        <f t="shared" si="10"/>
        <v>6.8921375000000005</v>
      </c>
      <c r="I77" s="76">
        <f t="shared" si="11"/>
        <v>-375.98838749999993</v>
      </c>
      <c r="J77" s="77">
        <f t="shared" si="12"/>
        <v>0</v>
      </c>
      <c r="K77" s="87">
        <f t="shared" si="13"/>
        <v>0</v>
      </c>
      <c r="L77" s="76">
        <f t="shared" si="14"/>
        <v>9422.5555003022982</v>
      </c>
      <c r="M77" s="76">
        <f t="shared" si="15"/>
        <v>0</v>
      </c>
      <c r="N77" s="76">
        <f t="shared" si="16"/>
        <v>9422.5555003022982</v>
      </c>
    </row>
    <row r="78" spans="1:14" x14ac:dyDescent="0.3">
      <c r="A78" s="62" t="s">
        <v>20</v>
      </c>
      <c r="B78" s="63" t="s">
        <v>98</v>
      </c>
      <c r="C78" s="64">
        <v>3090</v>
      </c>
      <c r="D78" s="78">
        <v>3649282.5</v>
      </c>
      <c r="E78" s="78">
        <v>269800</v>
      </c>
      <c r="F78" s="76">
        <f t="shared" si="17"/>
        <v>41794.970070422532</v>
      </c>
      <c r="G78" s="74">
        <f t="shared" si="9"/>
        <v>2.6541599913719209E-3</v>
      </c>
      <c r="H78" s="73">
        <f t="shared" si="10"/>
        <v>13.52588028169014</v>
      </c>
      <c r="I78" s="76">
        <f t="shared" si="11"/>
        <v>8762.8700704225357</v>
      </c>
      <c r="J78" s="77">
        <f t="shared" si="12"/>
        <v>8762.8700704225357</v>
      </c>
      <c r="K78" s="87">
        <f t="shared" si="13"/>
        <v>4.4123823008476431E-3</v>
      </c>
      <c r="L78" s="76">
        <f t="shared" si="14"/>
        <v>577169.79487005435</v>
      </c>
      <c r="M78" s="76">
        <f t="shared" si="15"/>
        <v>257527.09835400915</v>
      </c>
      <c r="N78" s="76">
        <f t="shared" si="16"/>
        <v>834696.89322406356</v>
      </c>
    </row>
    <row r="79" spans="1:14" x14ac:dyDescent="0.3">
      <c r="A79" s="62" t="s">
        <v>37</v>
      </c>
      <c r="B79" s="63" t="s">
        <v>99</v>
      </c>
      <c r="C79" s="64">
        <v>453</v>
      </c>
      <c r="D79" s="78">
        <v>500705.08</v>
      </c>
      <c r="E79" s="78">
        <v>44100</v>
      </c>
      <c r="F79" s="76">
        <f t="shared" si="17"/>
        <v>5143.2970802721093</v>
      </c>
      <c r="G79" s="74">
        <f t="shared" si="9"/>
        <v>3.2662144059911365E-4</v>
      </c>
      <c r="H79" s="73">
        <f t="shared" si="10"/>
        <v>11.353856689342404</v>
      </c>
      <c r="I79" s="76">
        <f t="shared" si="11"/>
        <v>300.72708027210922</v>
      </c>
      <c r="J79" s="77">
        <f t="shared" si="12"/>
        <v>300.72708027210922</v>
      </c>
      <c r="K79" s="87">
        <f t="shared" si="13"/>
        <v>1.5142559865825563E-4</v>
      </c>
      <c r="L79" s="76">
        <f t="shared" si="14"/>
        <v>71026.626308728723</v>
      </c>
      <c r="M79" s="76">
        <f t="shared" si="15"/>
        <v>8837.9003404777341</v>
      </c>
      <c r="N79" s="76">
        <f t="shared" si="16"/>
        <v>79864.526649206455</v>
      </c>
    </row>
    <row r="80" spans="1:14" x14ac:dyDescent="0.3">
      <c r="A80" s="62" t="s">
        <v>39</v>
      </c>
      <c r="B80" s="63" t="s">
        <v>100</v>
      </c>
      <c r="C80" s="64">
        <v>5182</v>
      </c>
      <c r="D80" s="78">
        <v>22504901.59</v>
      </c>
      <c r="E80" s="78">
        <v>2329900</v>
      </c>
      <c r="F80" s="76">
        <f t="shared" si="17"/>
        <v>50053.822069350615</v>
      </c>
      <c r="G80" s="74">
        <f t="shared" si="9"/>
        <v>3.1786325418554418E-3</v>
      </c>
      <c r="H80" s="73">
        <f t="shared" si="10"/>
        <v>9.6591706038885796</v>
      </c>
      <c r="I80" s="76">
        <f t="shared" si="11"/>
        <v>-5341.7579306493781</v>
      </c>
      <c r="J80" s="77">
        <f t="shared" si="12"/>
        <v>0</v>
      </c>
      <c r="K80" s="87">
        <f t="shared" si="13"/>
        <v>0</v>
      </c>
      <c r="L80" s="76">
        <f t="shared" si="14"/>
        <v>691220.8375206819</v>
      </c>
      <c r="M80" s="76">
        <f t="shared" si="15"/>
        <v>0</v>
      </c>
      <c r="N80" s="76">
        <f t="shared" si="16"/>
        <v>691220.8375206819</v>
      </c>
    </row>
    <row r="81" spans="1:14" x14ac:dyDescent="0.3">
      <c r="A81" s="62" t="s">
        <v>37</v>
      </c>
      <c r="B81" s="63" t="s">
        <v>101</v>
      </c>
      <c r="C81" s="64">
        <v>2235</v>
      </c>
      <c r="D81" s="78">
        <v>2072017</v>
      </c>
      <c r="E81" s="78">
        <v>213750</v>
      </c>
      <c r="F81" s="76">
        <f t="shared" si="17"/>
        <v>21665.30056140351</v>
      </c>
      <c r="G81" s="74">
        <f t="shared" si="9"/>
        <v>1.3758395772083267E-3</v>
      </c>
      <c r="H81" s="73">
        <f t="shared" si="10"/>
        <v>9.6936467836257307</v>
      </c>
      <c r="I81" s="76">
        <f t="shared" si="11"/>
        <v>-2226.8494385964905</v>
      </c>
      <c r="J81" s="77">
        <f t="shared" si="12"/>
        <v>0</v>
      </c>
      <c r="K81" s="87">
        <f t="shared" si="13"/>
        <v>0</v>
      </c>
      <c r="L81" s="76">
        <f t="shared" si="14"/>
        <v>299188.08554602991</v>
      </c>
      <c r="M81" s="76">
        <f t="shared" si="15"/>
        <v>0</v>
      </c>
      <c r="N81" s="76">
        <f t="shared" si="16"/>
        <v>299188.08554602991</v>
      </c>
    </row>
    <row r="82" spans="1:14" x14ac:dyDescent="0.3">
      <c r="A82" s="62" t="s">
        <v>35</v>
      </c>
      <c r="B82" s="63" t="s">
        <v>102</v>
      </c>
      <c r="C82" s="64">
        <v>1099</v>
      </c>
      <c r="D82" s="78">
        <v>1795173</v>
      </c>
      <c r="E82" s="78">
        <v>130900</v>
      </c>
      <c r="F82" s="76">
        <f t="shared" si="17"/>
        <v>15071.773315508022</v>
      </c>
      <c r="G82" s="74">
        <f t="shared" si="9"/>
        <v>9.5712229643053564E-4</v>
      </c>
      <c r="H82" s="73">
        <f t="shared" si="10"/>
        <v>13.714079449961803</v>
      </c>
      <c r="I82" s="76">
        <f t="shared" si="11"/>
        <v>3323.4633155080219</v>
      </c>
      <c r="J82" s="77">
        <f t="shared" si="12"/>
        <v>3323.4633155080219</v>
      </c>
      <c r="K82" s="87">
        <f t="shared" si="13"/>
        <v>1.6734689197733274E-3</v>
      </c>
      <c r="L82" s="76">
        <f t="shared" si="14"/>
        <v>208134.43096579256</v>
      </c>
      <c r="M82" s="76">
        <f t="shared" si="15"/>
        <v>97671.408710902644</v>
      </c>
      <c r="N82" s="76">
        <f t="shared" si="16"/>
        <v>305805.83967669518</v>
      </c>
    </row>
    <row r="83" spans="1:14" x14ac:dyDescent="0.3">
      <c r="A83" s="62" t="s">
        <v>53</v>
      </c>
      <c r="B83" s="63" t="s">
        <v>103</v>
      </c>
      <c r="C83" s="64">
        <v>9570</v>
      </c>
      <c r="D83" s="78">
        <v>40168836</v>
      </c>
      <c r="E83" s="78">
        <v>4159600</v>
      </c>
      <c r="F83" s="76">
        <f t="shared" si="17"/>
        <v>92416.520944321572</v>
      </c>
      <c r="G83" s="74">
        <f t="shared" si="9"/>
        <v>5.8688457491153723E-3</v>
      </c>
      <c r="H83" s="73">
        <f t="shared" si="10"/>
        <v>9.656898740263486</v>
      </c>
      <c r="I83" s="76">
        <f t="shared" si="11"/>
        <v>-9886.779055678433</v>
      </c>
      <c r="J83" s="77">
        <f t="shared" si="12"/>
        <v>0</v>
      </c>
      <c r="K83" s="87">
        <f t="shared" si="13"/>
        <v>0</v>
      </c>
      <c r="L83" s="76">
        <f t="shared" si="14"/>
        <v>1276230.7125992139</v>
      </c>
      <c r="M83" s="76">
        <f t="shared" si="15"/>
        <v>0</v>
      </c>
      <c r="N83" s="76">
        <f t="shared" si="16"/>
        <v>1276230.7125992139</v>
      </c>
    </row>
    <row r="84" spans="1:14" x14ac:dyDescent="0.3">
      <c r="A84" s="62" t="s">
        <v>37</v>
      </c>
      <c r="B84" s="63" t="s">
        <v>104</v>
      </c>
      <c r="C84" s="64">
        <v>84</v>
      </c>
      <c r="D84" s="78">
        <v>459055.54</v>
      </c>
      <c r="E84" s="78">
        <v>59450</v>
      </c>
      <c r="F84" s="76">
        <f t="shared" si="17"/>
        <v>648.62347115222872</v>
      </c>
      <c r="G84" s="74">
        <f t="shared" si="9"/>
        <v>4.1190374432528464E-5</v>
      </c>
      <c r="H84" s="73">
        <f t="shared" si="10"/>
        <v>7.7217079899074852</v>
      </c>
      <c r="I84" s="76">
        <f t="shared" si="11"/>
        <v>-249.33652884777121</v>
      </c>
      <c r="J84" s="77">
        <f t="shared" si="12"/>
        <v>0</v>
      </c>
      <c r="K84" s="87">
        <f t="shared" si="13"/>
        <v>0</v>
      </c>
      <c r="L84" s="76">
        <f t="shared" si="14"/>
        <v>8957.1992792923611</v>
      </c>
      <c r="M84" s="76">
        <f t="shared" si="15"/>
        <v>0</v>
      </c>
      <c r="N84" s="76">
        <f t="shared" si="16"/>
        <v>8957.1992792923611</v>
      </c>
    </row>
    <row r="85" spans="1:14" x14ac:dyDescent="0.3">
      <c r="A85" s="62" t="s">
        <v>26</v>
      </c>
      <c r="B85" s="63" t="s">
        <v>105</v>
      </c>
      <c r="C85" s="64">
        <v>7387</v>
      </c>
      <c r="D85" s="78">
        <v>8421492.1500000004</v>
      </c>
      <c r="E85" s="78">
        <v>531900</v>
      </c>
      <c r="F85" s="76">
        <f t="shared" si="17"/>
        <v>116957.25232571912</v>
      </c>
      <c r="G85" s="74">
        <f t="shared" si="9"/>
        <v>7.4272875252851195E-3</v>
      </c>
      <c r="H85" s="73">
        <f t="shared" si="10"/>
        <v>15.832848561759731</v>
      </c>
      <c r="I85" s="76">
        <f t="shared" si="11"/>
        <v>37990.222325719136</v>
      </c>
      <c r="J85" s="77">
        <f t="shared" si="12"/>
        <v>37990.222325719136</v>
      </c>
      <c r="K85" s="87">
        <f t="shared" si="13"/>
        <v>1.9129278792009673E-2</v>
      </c>
      <c r="L85" s="76">
        <f t="shared" si="14"/>
        <v>1615127.2083616555</v>
      </c>
      <c r="M85" s="76">
        <f t="shared" si="15"/>
        <v>1116473.4433742892</v>
      </c>
      <c r="N85" s="76">
        <f t="shared" si="16"/>
        <v>2731600.6517359447</v>
      </c>
    </row>
    <row r="86" spans="1:14" x14ac:dyDescent="0.3">
      <c r="A86" s="62" t="s">
        <v>30</v>
      </c>
      <c r="B86" s="63" t="s">
        <v>106</v>
      </c>
      <c r="C86" s="64">
        <v>2984</v>
      </c>
      <c r="D86" s="78">
        <v>3126800</v>
      </c>
      <c r="E86" s="78">
        <v>327850</v>
      </c>
      <c r="F86" s="76">
        <f t="shared" si="17"/>
        <v>28459.268567942658</v>
      </c>
      <c r="G86" s="74">
        <f t="shared" si="9"/>
        <v>1.8072857066165672E-3</v>
      </c>
      <c r="H86" s="73">
        <f t="shared" si="10"/>
        <v>9.53728839408266</v>
      </c>
      <c r="I86" s="76">
        <f t="shared" si="11"/>
        <v>-3439.691432057341</v>
      </c>
      <c r="J86" s="77">
        <f t="shared" si="12"/>
        <v>0</v>
      </c>
      <c r="K86" s="87">
        <f t="shared" si="13"/>
        <v>0</v>
      </c>
      <c r="L86" s="76">
        <f t="shared" si="14"/>
        <v>393009.73714862124</v>
      </c>
      <c r="M86" s="76">
        <f t="shared" si="15"/>
        <v>0</v>
      </c>
      <c r="N86" s="76">
        <f t="shared" si="16"/>
        <v>393009.73714862124</v>
      </c>
    </row>
    <row r="87" spans="1:14" x14ac:dyDescent="0.3">
      <c r="A87" s="62" t="s">
        <v>50</v>
      </c>
      <c r="B87" s="63" t="s">
        <v>107</v>
      </c>
      <c r="C87" s="64">
        <v>711</v>
      </c>
      <c r="D87" s="78">
        <v>5194251.22</v>
      </c>
      <c r="E87" s="78">
        <v>1440050</v>
      </c>
      <c r="F87" s="76">
        <f t="shared" si="17"/>
        <v>2564.5724922190198</v>
      </c>
      <c r="G87" s="74">
        <f t="shared" si="9"/>
        <v>1.628613608850919E-4</v>
      </c>
      <c r="H87" s="73">
        <f t="shared" si="10"/>
        <v>3.6069936599423631</v>
      </c>
      <c r="I87" s="76">
        <f t="shared" si="11"/>
        <v>-5036.0175077809799</v>
      </c>
      <c r="J87" s="77">
        <f t="shared" si="12"/>
        <v>0</v>
      </c>
      <c r="K87" s="87">
        <f t="shared" si="13"/>
        <v>0</v>
      </c>
      <c r="L87" s="76">
        <f t="shared" si="14"/>
        <v>35415.59610568879</v>
      </c>
      <c r="M87" s="76">
        <f t="shared" si="15"/>
        <v>0</v>
      </c>
      <c r="N87" s="76">
        <f t="shared" si="16"/>
        <v>35415.59610568879</v>
      </c>
    </row>
    <row r="88" spans="1:14" x14ac:dyDescent="0.3">
      <c r="A88" s="62" t="s">
        <v>30</v>
      </c>
      <c r="B88" s="63" t="s">
        <v>108</v>
      </c>
      <c r="C88" s="64">
        <v>135</v>
      </c>
      <c r="D88" s="78">
        <v>340230.07</v>
      </c>
      <c r="E88" s="78">
        <v>31150</v>
      </c>
      <c r="F88" s="76">
        <f t="shared" si="17"/>
        <v>1474.5123418940611</v>
      </c>
      <c r="G88" s="74">
        <f t="shared" si="9"/>
        <v>9.363786259554958E-5</v>
      </c>
      <c r="H88" s="73">
        <f t="shared" si="10"/>
        <v>10.922313643659711</v>
      </c>
      <c r="I88" s="76">
        <f t="shared" si="11"/>
        <v>31.362341894061085</v>
      </c>
      <c r="J88" s="77">
        <f t="shared" si="12"/>
        <v>31.362341894061085</v>
      </c>
      <c r="K88" s="87">
        <f t="shared" si="13"/>
        <v>1.5791931316381488E-5</v>
      </c>
      <c r="L88" s="76">
        <f t="shared" si="14"/>
        <v>20362.354237134045</v>
      </c>
      <c r="M88" s="76">
        <f t="shared" si="15"/>
        <v>921.69036407662782</v>
      </c>
      <c r="N88" s="76">
        <f t="shared" si="16"/>
        <v>21284.044601210673</v>
      </c>
    </row>
    <row r="89" spans="1:14" x14ac:dyDescent="0.3">
      <c r="A89" s="62" t="s">
        <v>50</v>
      </c>
      <c r="B89" s="63" t="s">
        <v>109</v>
      </c>
      <c r="C89" s="64">
        <v>524</v>
      </c>
      <c r="D89" s="78">
        <v>1244449.06</v>
      </c>
      <c r="E89" s="78">
        <v>101600</v>
      </c>
      <c r="F89" s="76">
        <f t="shared" si="17"/>
        <v>6418.2215299212603</v>
      </c>
      <c r="G89" s="74">
        <f t="shared" si="9"/>
        <v>4.0758461536820692E-4</v>
      </c>
      <c r="H89" s="73">
        <f t="shared" si="10"/>
        <v>12.248514370078741</v>
      </c>
      <c r="I89" s="76">
        <f t="shared" si="11"/>
        <v>816.66152992126058</v>
      </c>
      <c r="J89" s="77">
        <f t="shared" si="12"/>
        <v>816.66152992126058</v>
      </c>
      <c r="K89" s="87">
        <f t="shared" si="13"/>
        <v>4.1121491605477785E-4</v>
      </c>
      <c r="L89" s="76">
        <f t="shared" si="14"/>
        <v>88632.7612536503</v>
      </c>
      <c r="M89" s="76">
        <f t="shared" si="15"/>
        <v>24000.409962466449</v>
      </c>
      <c r="N89" s="76">
        <f t="shared" si="16"/>
        <v>112633.17121611675</v>
      </c>
    </row>
    <row r="90" spans="1:14" x14ac:dyDescent="0.3">
      <c r="A90" s="62" t="s">
        <v>53</v>
      </c>
      <c r="B90" s="63" t="s">
        <v>110</v>
      </c>
      <c r="C90" s="64">
        <v>3699</v>
      </c>
      <c r="D90" s="78">
        <v>10189222</v>
      </c>
      <c r="E90" s="78">
        <v>1306450</v>
      </c>
      <c r="F90" s="76">
        <f t="shared" si="17"/>
        <v>28849.119505530252</v>
      </c>
      <c r="G90" s="74">
        <f t="shared" si="9"/>
        <v>1.8320429144671854E-3</v>
      </c>
      <c r="H90" s="73">
        <f t="shared" si="10"/>
        <v>7.7991672088484059</v>
      </c>
      <c r="I90" s="76">
        <f t="shared" si="11"/>
        <v>-10693.190494469745</v>
      </c>
      <c r="J90" s="77">
        <f t="shared" si="12"/>
        <v>0</v>
      </c>
      <c r="K90" s="87">
        <f t="shared" si="13"/>
        <v>0</v>
      </c>
      <c r="L90" s="76">
        <f t="shared" si="14"/>
        <v>398393.40377879702</v>
      </c>
      <c r="M90" s="76">
        <f t="shared" si="15"/>
        <v>0</v>
      </c>
      <c r="N90" s="76">
        <f t="shared" si="16"/>
        <v>398393.40377879702</v>
      </c>
    </row>
    <row r="91" spans="1:14" x14ac:dyDescent="0.3">
      <c r="A91" s="62" t="s">
        <v>32</v>
      </c>
      <c r="B91" s="63" t="s">
        <v>111</v>
      </c>
      <c r="C91" s="64">
        <v>1341</v>
      </c>
      <c r="D91" s="78">
        <v>3491632.98</v>
      </c>
      <c r="E91" s="78">
        <v>473750</v>
      </c>
      <c r="F91" s="76">
        <f t="shared" si="17"/>
        <v>9883.4402663430083</v>
      </c>
      <c r="G91" s="74">
        <f t="shared" si="9"/>
        <v>6.2764087850384373E-4</v>
      </c>
      <c r="H91" s="73">
        <f t="shared" si="10"/>
        <v>7.3702015408970976</v>
      </c>
      <c r="I91" s="76">
        <f t="shared" si="11"/>
        <v>-4451.8497336569917</v>
      </c>
      <c r="J91" s="77">
        <f t="shared" si="12"/>
        <v>0</v>
      </c>
      <c r="K91" s="87">
        <f t="shared" si="13"/>
        <v>0</v>
      </c>
      <c r="L91" s="76">
        <f t="shared" si="14"/>
        <v>136485.8781217919</v>
      </c>
      <c r="M91" s="76">
        <f t="shared" si="15"/>
        <v>0</v>
      </c>
      <c r="N91" s="76">
        <f t="shared" si="16"/>
        <v>136485.8781217919</v>
      </c>
    </row>
    <row r="92" spans="1:14" x14ac:dyDescent="0.3">
      <c r="A92" s="62" t="s">
        <v>26</v>
      </c>
      <c r="B92" s="63" t="s">
        <v>112</v>
      </c>
      <c r="C92" s="64">
        <v>376</v>
      </c>
      <c r="D92" s="78">
        <v>430986</v>
      </c>
      <c r="E92" s="78">
        <v>37950</v>
      </c>
      <c r="F92" s="76">
        <f t="shared" si="17"/>
        <v>4270.1116205533599</v>
      </c>
      <c r="G92" s="74">
        <f t="shared" si="9"/>
        <v>2.7117041603017152E-4</v>
      </c>
      <c r="H92" s="73">
        <f t="shared" si="10"/>
        <v>11.356679841897233</v>
      </c>
      <c r="I92" s="76">
        <f t="shared" si="11"/>
        <v>250.67162055335962</v>
      </c>
      <c r="J92" s="77">
        <f t="shared" si="12"/>
        <v>250.67162055335962</v>
      </c>
      <c r="K92" s="87">
        <f t="shared" si="13"/>
        <v>1.2622109114543875E-4</v>
      </c>
      <c r="L92" s="76">
        <f t="shared" si="14"/>
        <v>58968.326665967688</v>
      </c>
      <c r="M92" s="76">
        <f t="shared" si="15"/>
        <v>7366.8483684011935</v>
      </c>
      <c r="N92" s="76">
        <f t="shared" si="16"/>
        <v>66335.175034368876</v>
      </c>
    </row>
    <row r="93" spans="1:14" x14ac:dyDescent="0.3">
      <c r="A93" s="62" t="s">
        <v>26</v>
      </c>
      <c r="B93" s="63" t="s">
        <v>113</v>
      </c>
      <c r="C93" s="64">
        <v>286</v>
      </c>
      <c r="D93" s="78">
        <v>320675</v>
      </c>
      <c r="E93" s="78">
        <v>25050</v>
      </c>
      <c r="F93" s="76">
        <f t="shared" si="17"/>
        <v>3661.199600798403</v>
      </c>
      <c r="G93" s="74">
        <f t="shared" si="9"/>
        <v>2.3250188921041448E-4</v>
      </c>
      <c r="H93" s="73">
        <f t="shared" si="10"/>
        <v>12.801397205588822</v>
      </c>
      <c r="I93" s="76">
        <f t="shared" si="11"/>
        <v>603.85960079840322</v>
      </c>
      <c r="J93" s="77">
        <f t="shared" si="12"/>
        <v>603.85960079840322</v>
      </c>
      <c r="K93" s="87">
        <f t="shared" si="13"/>
        <v>3.0406241258251597E-4</v>
      </c>
      <c r="L93" s="76">
        <f t="shared" si="14"/>
        <v>50559.524722965689</v>
      </c>
      <c r="M93" s="76">
        <f t="shared" si="15"/>
        <v>17746.492822222637</v>
      </c>
      <c r="N93" s="76">
        <f t="shared" si="16"/>
        <v>68306.017545188326</v>
      </c>
    </row>
    <row r="94" spans="1:14" x14ac:dyDescent="0.3">
      <c r="A94" s="62" t="s">
        <v>26</v>
      </c>
      <c r="B94" s="63" t="s">
        <v>114</v>
      </c>
      <c r="C94" s="64">
        <v>490</v>
      </c>
      <c r="D94" s="78">
        <v>492725</v>
      </c>
      <c r="E94" s="78">
        <v>42300</v>
      </c>
      <c r="F94" s="76">
        <f t="shared" si="17"/>
        <v>5707.6891252955083</v>
      </c>
      <c r="G94" s="74">
        <f t="shared" si="9"/>
        <v>3.6246275793528233E-4</v>
      </c>
      <c r="H94" s="73">
        <f t="shared" si="10"/>
        <v>11.648345153664303</v>
      </c>
      <c r="I94" s="76">
        <f t="shared" si="11"/>
        <v>469.58912529550895</v>
      </c>
      <c r="J94" s="77">
        <f t="shared" si="12"/>
        <v>469.58912529550895</v>
      </c>
      <c r="K94" s="87">
        <f t="shared" si="13"/>
        <v>2.3645298041313081E-4</v>
      </c>
      <c r="L94" s="76">
        <f t="shared" si="14"/>
        <v>78820.62736444363</v>
      </c>
      <c r="M94" s="76">
        <f t="shared" si="15"/>
        <v>13800.492747705259</v>
      </c>
      <c r="N94" s="76">
        <f t="shared" si="16"/>
        <v>92621.120112148885</v>
      </c>
    </row>
    <row r="95" spans="1:14" x14ac:dyDescent="0.3">
      <c r="A95" s="62" t="s">
        <v>30</v>
      </c>
      <c r="B95" s="63" t="s">
        <v>115</v>
      </c>
      <c r="C95" s="64">
        <v>1614</v>
      </c>
      <c r="D95" s="78">
        <v>1037931.57</v>
      </c>
      <c r="E95" s="78">
        <v>114650</v>
      </c>
      <c r="F95" s="76">
        <f t="shared" si="17"/>
        <v>14611.614077453118</v>
      </c>
      <c r="G95" s="74">
        <f t="shared" si="9"/>
        <v>9.2790020972374711E-4</v>
      </c>
      <c r="H95" s="73">
        <f t="shared" si="10"/>
        <v>9.0530446576537287</v>
      </c>
      <c r="I95" s="76">
        <f t="shared" si="11"/>
        <v>-2642.0459225468812</v>
      </c>
      <c r="J95" s="77">
        <f t="shared" si="12"/>
        <v>0</v>
      </c>
      <c r="K95" s="87">
        <f t="shared" si="13"/>
        <v>0</v>
      </c>
      <c r="L95" s="76">
        <f t="shared" si="14"/>
        <v>201779.83823398288</v>
      </c>
      <c r="M95" s="76">
        <f t="shared" si="15"/>
        <v>0</v>
      </c>
      <c r="N95" s="76">
        <f t="shared" si="16"/>
        <v>201779.83823398288</v>
      </c>
    </row>
    <row r="96" spans="1:14" x14ac:dyDescent="0.3">
      <c r="A96" s="62" t="s">
        <v>20</v>
      </c>
      <c r="B96" s="63" t="s">
        <v>116</v>
      </c>
      <c r="C96" s="64">
        <v>348</v>
      </c>
      <c r="D96" s="78">
        <v>608052.9</v>
      </c>
      <c r="E96" s="78">
        <v>51450</v>
      </c>
      <c r="F96" s="76">
        <f t="shared" si="17"/>
        <v>4112.7776326530611</v>
      </c>
      <c r="G96" s="74">
        <f t="shared" si="9"/>
        <v>2.6117903249133064E-4</v>
      </c>
      <c r="H96" s="73">
        <f t="shared" si="10"/>
        <v>11.818326530612245</v>
      </c>
      <c r="I96" s="76">
        <f t="shared" si="11"/>
        <v>392.65763265306134</v>
      </c>
      <c r="J96" s="77">
        <f t="shared" si="12"/>
        <v>392.65763265306134</v>
      </c>
      <c r="K96" s="87">
        <f t="shared" si="13"/>
        <v>1.9771554007847587E-4</v>
      </c>
      <c r="L96" s="76">
        <f t="shared" si="14"/>
        <v>56795.614845155396</v>
      </c>
      <c r="M96" s="76">
        <f t="shared" si="15"/>
        <v>11539.59604228406</v>
      </c>
      <c r="N96" s="76">
        <f t="shared" si="16"/>
        <v>68335.210887439462</v>
      </c>
    </row>
    <row r="97" spans="1:14" x14ac:dyDescent="0.3">
      <c r="A97" s="62" t="s">
        <v>53</v>
      </c>
      <c r="B97" s="63" t="s">
        <v>117</v>
      </c>
      <c r="C97" s="64">
        <v>392</v>
      </c>
      <c r="D97" s="78">
        <v>3264894</v>
      </c>
      <c r="E97" s="78">
        <v>441900</v>
      </c>
      <c r="F97" s="76">
        <f t="shared" si="17"/>
        <v>2896.2173523421588</v>
      </c>
      <c r="G97" s="74">
        <f t="shared" si="9"/>
        <v>1.8392223298524684E-4</v>
      </c>
      <c r="H97" s="73">
        <f t="shared" si="10"/>
        <v>7.3883095723014254</v>
      </c>
      <c r="I97" s="76">
        <f t="shared" si="11"/>
        <v>-1294.2626476578412</v>
      </c>
      <c r="J97" s="77">
        <f t="shared" si="12"/>
        <v>0</v>
      </c>
      <c r="K97" s="87">
        <f t="shared" si="13"/>
        <v>0</v>
      </c>
      <c r="L97" s="76">
        <f t="shared" si="14"/>
        <v>39995.462906991772</v>
      </c>
      <c r="M97" s="76">
        <f t="shared" si="15"/>
        <v>0</v>
      </c>
      <c r="N97" s="76">
        <f t="shared" si="16"/>
        <v>39995.462906991772</v>
      </c>
    </row>
    <row r="98" spans="1:14" x14ac:dyDescent="0.3">
      <c r="A98" s="62" t="s">
        <v>22</v>
      </c>
      <c r="B98" s="63" t="s">
        <v>118</v>
      </c>
      <c r="C98" s="64">
        <v>2846</v>
      </c>
      <c r="D98" s="78">
        <v>3443460.84</v>
      </c>
      <c r="E98" s="78">
        <v>342850</v>
      </c>
      <c r="F98" s="76">
        <f t="shared" si="17"/>
        <v>28584.190026658885</v>
      </c>
      <c r="G98" s="74">
        <f t="shared" si="9"/>
        <v>1.8152187554315265E-3</v>
      </c>
      <c r="H98" s="73">
        <f t="shared" si="10"/>
        <v>10.043636692431091</v>
      </c>
      <c r="I98" s="76">
        <f t="shared" si="11"/>
        <v>-1839.5499733411125</v>
      </c>
      <c r="J98" s="77">
        <f t="shared" si="12"/>
        <v>0</v>
      </c>
      <c r="K98" s="87">
        <f t="shared" si="13"/>
        <v>0</v>
      </c>
      <c r="L98" s="76">
        <f t="shared" si="14"/>
        <v>394734.8464759069</v>
      </c>
      <c r="M98" s="76">
        <f t="shared" si="15"/>
        <v>0</v>
      </c>
      <c r="N98" s="76">
        <f t="shared" si="16"/>
        <v>394734.8464759069</v>
      </c>
    </row>
    <row r="99" spans="1:14" x14ac:dyDescent="0.3">
      <c r="A99" s="62" t="s">
        <v>20</v>
      </c>
      <c r="B99" s="63" t="s">
        <v>119</v>
      </c>
      <c r="C99" s="64">
        <v>1111</v>
      </c>
      <c r="D99" s="78">
        <v>1707275</v>
      </c>
      <c r="E99" s="78">
        <v>156150</v>
      </c>
      <c r="F99" s="76">
        <f t="shared" si="17"/>
        <v>12147.182356708294</v>
      </c>
      <c r="G99" s="74">
        <f t="shared" si="9"/>
        <v>7.7139821765035885E-4</v>
      </c>
      <c r="H99" s="73">
        <f t="shared" si="10"/>
        <v>10.933557476785143</v>
      </c>
      <c r="I99" s="76">
        <f t="shared" si="11"/>
        <v>270.5923567082948</v>
      </c>
      <c r="J99" s="77">
        <f t="shared" si="12"/>
        <v>270.5923567082948</v>
      </c>
      <c r="K99" s="87">
        <f t="shared" si="13"/>
        <v>1.3625181200783922E-4</v>
      </c>
      <c r="L99" s="76">
        <f t="shared" si="14"/>
        <v>167747.1412769836</v>
      </c>
      <c r="M99" s="76">
        <f t="shared" si="15"/>
        <v>7952.2877664326761</v>
      </c>
      <c r="N99" s="76">
        <f t="shared" si="16"/>
        <v>175699.42904341628</v>
      </c>
    </row>
    <row r="100" spans="1:14" x14ac:dyDescent="0.3">
      <c r="A100" s="62" t="s">
        <v>30</v>
      </c>
      <c r="B100" s="63" t="s">
        <v>120</v>
      </c>
      <c r="C100" s="64">
        <v>551</v>
      </c>
      <c r="D100" s="78">
        <v>1434878</v>
      </c>
      <c r="E100" s="78">
        <v>147850</v>
      </c>
      <c r="F100" s="76">
        <f t="shared" si="17"/>
        <v>5347.431707811972</v>
      </c>
      <c r="G100" s="74">
        <f t="shared" si="9"/>
        <v>3.3958486563224555E-4</v>
      </c>
      <c r="H100" s="73">
        <f t="shared" si="10"/>
        <v>9.7049577274264465</v>
      </c>
      <c r="I100" s="76">
        <f t="shared" si="11"/>
        <v>-542.75829218802767</v>
      </c>
      <c r="J100" s="77">
        <f t="shared" si="12"/>
        <v>0</v>
      </c>
      <c r="K100" s="87">
        <f t="shared" si="13"/>
        <v>0</v>
      </c>
      <c r="L100" s="76">
        <f t="shared" si="14"/>
        <v>73845.63397650636</v>
      </c>
      <c r="M100" s="76">
        <f t="shared" si="15"/>
        <v>0</v>
      </c>
      <c r="N100" s="76">
        <f t="shared" si="16"/>
        <v>73845.63397650636</v>
      </c>
    </row>
    <row r="101" spans="1:14" x14ac:dyDescent="0.3">
      <c r="A101" s="62" t="s">
        <v>50</v>
      </c>
      <c r="B101" s="63" t="s">
        <v>121</v>
      </c>
      <c r="C101" s="64">
        <v>1384</v>
      </c>
      <c r="D101" s="78">
        <v>1970136</v>
      </c>
      <c r="E101" s="78">
        <v>180250</v>
      </c>
      <c r="F101" s="76">
        <f t="shared" si="17"/>
        <v>15127.146873786407</v>
      </c>
      <c r="G101" s="74">
        <f t="shared" si="9"/>
        <v>9.6063875505497654E-4</v>
      </c>
      <c r="H101" s="73">
        <f t="shared" si="10"/>
        <v>10.930019417475728</v>
      </c>
      <c r="I101" s="76">
        <f t="shared" si="11"/>
        <v>332.18687378640874</v>
      </c>
      <c r="J101" s="77">
        <f t="shared" si="12"/>
        <v>332.18687378640874</v>
      </c>
      <c r="K101" s="87">
        <f t="shared" si="13"/>
        <v>1.6726659994838698E-4</v>
      </c>
      <c r="L101" s="76">
        <f t="shared" si="14"/>
        <v>208899.1149748709</v>
      </c>
      <c r="M101" s="76">
        <f t="shared" si="15"/>
        <v>9762.4546558383845</v>
      </c>
      <c r="N101" s="76">
        <f t="shared" si="16"/>
        <v>218661.56963070927</v>
      </c>
    </row>
    <row r="102" spans="1:14" x14ac:dyDescent="0.3">
      <c r="A102" s="62" t="s">
        <v>22</v>
      </c>
      <c r="B102" s="63" t="s">
        <v>122</v>
      </c>
      <c r="C102" s="64">
        <v>4581</v>
      </c>
      <c r="D102" s="78">
        <v>6989219</v>
      </c>
      <c r="E102" s="78">
        <v>767700</v>
      </c>
      <c r="F102" s="76">
        <f t="shared" si="17"/>
        <v>41705.890633059789</v>
      </c>
      <c r="G102" s="74">
        <f t="shared" si="9"/>
        <v>2.6485030647536282E-3</v>
      </c>
      <c r="H102" s="73">
        <f t="shared" si="10"/>
        <v>9.104101862706786</v>
      </c>
      <c r="I102" s="76">
        <f t="shared" si="11"/>
        <v>-7264.9993669402111</v>
      </c>
      <c r="J102" s="77">
        <f t="shared" si="12"/>
        <v>0</v>
      </c>
      <c r="K102" s="87">
        <f t="shared" si="13"/>
        <v>0</v>
      </c>
      <c r="L102" s="76">
        <f t="shared" si="14"/>
        <v>575939.64778529364</v>
      </c>
      <c r="M102" s="76">
        <f t="shared" si="15"/>
        <v>0</v>
      </c>
      <c r="N102" s="76">
        <f t="shared" si="16"/>
        <v>575939.64778529364</v>
      </c>
    </row>
    <row r="103" spans="1:14" x14ac:dyDescent="0.3">
      <c r="A103" s="62" t="s">
        <v>30</v>
      </c>
      <c r="B103" s="63" t="s">
        <v>123</v>
      </c>
      <c r="C103" s="64">
        <v>867</v>
      </c>
      <c r="D103" s="78">
        <v>1049462</v>
      </c>
      <c r="E103" s="78">
        <v>106950</v>
      </c>
      <c r="F103" s="76">
        <f t="shared" si="17"/>
        <v>8507.5601122019634</v>
      </c>
      <c r="G103" s="74">
        <f t="shared" si="9"/>
        <v>5.4026658317857679E-4</v>
      </c>
      <c r="H103" s="73">
        <f t="shared" si="10"/>
        <v>9.8126414212248712</v>
      </c>
      <c r="I103" s="76">
        <f t="shared" si="11"/>
        <v>-760.66988779803626</v>
      </c>
      <c r="J103" s="77">
        <f t="shared" si="12"/>
        <v>0</v>
      </c>
      <c r="K103" s="87">
        <f t="shared" si="13"/>
        <v>0</v>
      </c>
      <c r="L103" s="76">
        <f t="shared" si="14"/>
        <v>117485.59016864067</v>
      </c>
      <c r="M103" s="76">
        <f t="shared" si="15"/>
        <v>0</v>
      </c>
      <c r="N103" s="76">
        <f t="shared" si="16"/>
        <v>117485.59016864067</v>
      </c>
    </row>
    <row r="104" spans="1:14" x14ac:dyDescent="0.3">
      <c r="A104" s="62" t="s">
        <v>22</v>
      </c>
      <c r="B104" s="63" t="s">
        <v>124</v>
      </c>
      <c r="C104" s="64">
        <v>3434</v>
      </c>
      <c r="D104" s="78">
        <v>4207696</v>
      </c>
      <c r="E104" s="78">
        <v>342000</v>
      </c>
      <c r="F104" s="76">
        <f t="shared" si="17"/>
        <v>42249.204865497079</v>
      </c>
      <c r="G104" s="74">
        <f t="shared" si="9"/>
        <v>2.6830058505206288E-3</v>
      </c>
      <c r="H104" s="73">
        <f t="shared" si="10"/>
        <v>12.303204678362572</v>
      </c>
      <c r="I104" s="76">
        <f t="shared" si="11"/>
        <v>5539.7448654970749</v>
      </c>
      <c r="J104" s="77">
        <f t="shared" si="12"/>
        <v>5539.7448654970749</v>
      </c>
      <c r="K104" s="87">
        <f t="shared" si="13"/>
        <v>2.7894367940288615E-3</v>
      </c>
      <c r="L104" s="76">
        <f t="shared" si="14"/>
        <v>583442.5737009584</v>
      </c>
      <c r="M104" s="76">
        <f t="shared" si="15"/>
        <v>162804.47038103716</v>
      </c>
      <c r="N104" s="76">
        <f t="shared" si="16"/>
        <v>746247.0440819955</v>
      </c>
    </row>
    <row r="105" spans="1:14" x14ac:dyDescent="0.3">
      <c r="A105" s="62" t="s">
        <v>20</v>
      </c>
      <c r="B105" s="63" t="s">
        <v>125</v>
      </c>
      <c r="C105" s="64">
        <v>448</v>
      </c>
      <c r="D105" s="78">
        <v>836970.4</v>
      </c>
      <c r="E105" s="78">
        <v>67600</v>
      </c>
      <c r="F105" s="76">
        <f t="shared" si="17"/>
        <v>5546.7860828402363</v>
      </c>
      <c r="G105" s="74">
        <f t="shared" si="9"/>
        <v>3.5224472411314486E-4</v>
      </c>
      <c r="H105" s="73">
        <f t="shared" si="10"/>
        <v>12.381218934911242</v>
      </c>
      <c r="I105" s="76">
        <f t="shared" si="11"/>
        <v>757.66608284023675</v>
      </c>
      <c r="J105" s="77">
        <f t="shared" si="12"/>
        <v>757.66608284023675</v>
      </c>
      <c r="K105" s="87">
        <f t="shared" si="13"/>
        <v>3.815088420814191E-4</v>
      </c>
      <c r="L105" s="76">
        <f t="shared" si="14"/>
        <v>76598.628500671301</v>
      </c>
      <c r="M105" s="76">
        <f t="shared" si="15"/>
        <v>22266.625690786499</v>
      </c>
      <c r="N105" s="76">
        <f t="shared" si="16"/>
        <v>98865.254191457803</v>
      </c>
    </row>
    <row r="106" spans="1:14" x14ac:dyDescent="0.3">
      <c r="A106" s="62" t="s">
        <v>20</v>
      </c>
      <c r="B106" s="63" t="s">
        <v>126</v>
      </c>
      <c r="C106" s="64">
        <v>478</v>
      </c>
      <c r="D106" s="78">
        <v>751833</v>
      </c>
      <c r="E106" s="78">
        <v>69550</v>
      </c>
      <c r="F106" s="76">
        <f t="shared" si="17"/>
        <v>5167.1628181164633</v>
      </c>
      <c r="G106" s="74">
        <f t="shared" si="9"/>
        <v>3.2813701738848149E-4</v>
      </c>
      <c r="H106" s="73">
        <f t="shared" si="10"/>
        <v>10.809964054636952</v>
      </c>
      <c r="I106" s="76">
        <f t="shared" si="11"/>
        <v>57.342818116463178</v>
      </c>
      <c r="J106" s="77">
        <f t="shared" si="12"/>
        <v>57.342818116463178</v>
      </c>
      <c r="K106" s="87">
        <f t="shared" si="13"/>
        <v>2.8873923007465915E-5</v>
      </c>
      <c r="L106" s="76">
        <f t="shared" si="14"/>
        <v>71356.201446426843</v>
      </c>
      <c r="M106" s="76">
        <f t="shared" si="15"/>
        <v>1685.2160812949733</v>
      </c>
      <c r="N106" s="76">
        <f t="shared" si="16"/>
        <v>73041.417527721816</v>
      </c>
    </row>
    <row r="107" spans="1:14" x14ac:dyDescent="0.3">
      <c r="A107" s="62" t="s">
        <v>20</v>
      </c>
      <c r="B107" s="63" t="s">
        <v>127</v>
      </c>
      <c r="C107" s="64">
        <v>169</v>
      </c>
      <c r="D107" s="78">
        <v>452550.40000000002</v>
      </c>
      <c r="E107" s="78">
        <v>35600</v>
      </c>
      <c r="F107" s="76">
        <f t="shared" si="17"/>
        <v>2148.3431910112363</v>
      </c>
      <c r="G107" s="74">
        <f t="shared" si="9"/>
        <v>1.3642901372367609E-4</v>
      </c>
      <c r="H107" s="73">
        <f t="shared" si="10"/>
        <v>12.712089887640451</v>
      </c>
      <c r="I107" s="76">
        <f t="shared" si="11"/>
        <v>341.73319101123627</v>
      </c>
      <c r="J107" s="77">
        <f t="shared" si="12"/>
        <v>341.73319101123627</v>
      </c>
      <c r="K107" s="87">
        <f t="shared" si="13"/>
        <v>1.7207347267645369E-4</v>
      </c>
      <c r="L107" s="76">
        <f t="shared" si="14"/>
        <v>29667.656102568366</v>
      </c>
      <c r="M107" s="76">
        <f t="shared" si="15"/>
        <v>10043.006045408194</v>
      </c>
      <c r="N107" s="76">
        <f t="shared" si="16"/>
        <v>39710.66214797656</v>
      </c>
    </row>
    <row r="108" spans="1:14" x14ac:dyDescent="0.3">
      <c r="A108" s="62" t="s">
        <v>50</v>
      </c>
      <c r="B108" s="63" t="s">
        <v>128</v>
      </c>
      <c r="C108" s="64">
        <v>141</v>
      </c>
      <c r="D108" s="78">
        <v>443345.76</v>
      </c>
      <c r="E108" s="78">
        <v>68000</v>
      </c>
      <c r="F108" s="76">
        <f t="shared" si="17"/>
        <v>919.29047294117652</v>
      </c>
      <c r="G108" s="74">
        <f t="shared" si="9"/>
        <v>5.8378890799985089E-5</v>
      </c>
      <c r="H108" s="73">
        <f t="shared" si="10"/>
        <v>6.5197905882352947</v>
      </c>
      <c r="I108" s="76">
        <f t="shared" si="11"/>
        <v>-587.99952705882333</v>
      </c>
      <c r="J108" s="77">
        <f t="shared" si="12"/>
        <v>0</v>
      </c>
      <c r="K108" s="87">
        <f t="shared" si="13"/>
        <v>0</v>
      </c>
      <c r="L108" s="76">
        <f t="shared" si="14"/>
        <v>12694.989200840217</v>
      </c>
      <c r="M108" s="76">
        <f t="shared" si="15"/>
        <v>0</v>
      </c>
      <c r="N108" s="76">
        <f t="shared" si="16"/>
        <v>12694.989200840217</v>
      </c>
    </row>
    <row r="109" spans="1:14" x14ac:dyDescent="0.3">
      <c r="A109" s="62" t="s">
        <v>30</v>
      </c>
      <c r="B109" s="63" t="s">
        <v>129</v>
      </c>
      <c r="C109" s="64">
        <v>2262</v>
      </c>
      <c r="D109" s="78">
        <v>1977207</v>
      </c>
      <c r="E109" s="78">
        <v>186450</v>
      </c>
      <c r="F109" s="76">
        <f t="shared" si="17"/>
        <v>23987.354432823813</v>
      </c>
      <c r="G109" s="74">
        <f t="shared" si="9"/>
        <v>1.5232999647370059E-3</v>
      </c>
      <c r="H109" s="73">
        <f t="shared" si="10"/>
        <v>10.604489139179405</v>
      </c>
      <c r="I109" s="76">
        <f t="shared" si="11"/>
        <v>-193.4255671761849</v>
      </c>
      <c r="J109" s="77">
        <f t="shared" si="12"/>
        <v>0</v>
      </c>
      <c r="K109" s="87">
        <f t="shared" si="13"/>
        <v>0</v>
      </c>
      <c r="L109" s="76">
        <f t="shared" si="14"/>
        <v>331254.60824928031</v>
      </c>
      <c r="M109" s="76">
        <f t="shared" si="15"/>
        <v>0</v>
      </c>
      <c r="N109" s="76">
        <f t="shared" si="16"/>
        <v>331254.60824928031</v>
      </c>
    </row>
    <row r="110" spans="1:14" x14ac:dyDescent="0.3">
      <c r="A110" s="62" t="s">
        <v>30</v>
      </c>
      <c r="B110" s="63" t="s">
        <v>130</v>
      </c>
      <c r="C110" s="64">
        <v>3016</v>
      </c>
      <c r="D110" s="78">
        <v>2443201</v>
      </c>
      <c r="E110" s="78">
        <v>223100</v>
      </c>
      <c r="F110" s="76">
        <f t="shared" si="17"/>
        <v>33028.660761990141</v>
      </c>
      <c r="G110" s="74">
        <f t="shared" si="9"/>
        <v>2.0974617236323243E-3</v>
      </c>
      <c r="H110" s="73">
        <f t="shared" si="10"/>
        <v>10.951147467503361</v>
      </c>
      <c r="I110" s="76">
        <f t="shared" si="11"/>
        <v>787.62076199013859</v>
      </c>
      <c r="J110" s="77">
        <f t="shared" si="12"/>
        <v>787.62076199013859</v>
      </c>
      <c r="K110" s="87">
        <f t="shared" si="13"/>
        <v>3.9659197067358178E-4</v>
      </c>
      <c r="L110" s="76">
        <f t="shared" si="14"/>
        <v>456110.9943304176</v>
      </c>
      <c r="M110" s="76">
        <f t="shared" si="15"/>
        <v>23146.947040025399</v>
      </c>
      <c r="N110" s="76">
        <f t="shared" si="16"/>
        <v>479257.94137044298</v>
      </c>
    </row>
    <row r="111" spans="1:14" x14ac:dyDescent="0.3">
      <c r="A111" s="62" t="s">
        <v>18</v>
      </c>
      <c r="B111" s="63" t="s">
        <v>131</v>
      </c>
      <c r="C111" s="64">
        <v>1592</v>
      </c>
      <c r="D111" s="78">
        <v>2252570</v>
      </c>
      <c r="E111" s="78">
        <v>261100</v>
      </c>
      <c r="F111" s="76">
        <f t="shared" si="17"/>
        <v>13734.551666028341</v>
      </c>
      <c r="G111" s="74">
        <f t="shared" si="9"/>
        <v>8.7220298208086377E-4</v>
      </c>
      <c r="H111" s="73">
        <f t="shared" si="10"/>
        <v>8.6272309459977023</v>
      </c>
      <c r="I111" s="76">
        <f t="shared" si="11"/>
        <v>-3283.9283339716571</v>
      </c>
      <c r="J111" s="77">
        <f t="shared" si="12"/>
        <v>0</v>
      </c>
      <c r="K111" s="87">
        <f t="shared" si="13"/>
        <v>0</v>
      </c>
      <c r="L111" s="76">
        <f t="shared" si="14"/>
        <v>189667.99962667376</v>
      </c>
      <c r="M111" s="76">
        <f t="shared" si="15"/>
        <v>0</v>
      </c>
      <c r="N111" s="76">
        <f t="shared" si="16"/>
        <v>189667.99962667376</v>
      </c>
    </row>
    <row r="112" spans="1:14" x14ac:dyDescent="0.3">
      <c r="A112" s="62" t="s">
        <v>37</v>
      </c>
      <c r="B112" s="63" t="s">
        <v>132</v>
      </c>
      <c r="C112" s="64">
        <v>1356</v>
      </c>
      <c r="D112" s="78">
        <v>1441664.68</v>
      </c>
      <c r="E112" s="78">
        <v>167200</v>
      </c>
      <c r="F112" s="76">
        <f t="shared" si="17"/>
        <v>11691.969533971291</v>
      </c>
      <c r="G112" s="74">
        <f t="shared" si="9"/>
        <v>7.4249024954720522E-4</v>
      </c>
      <c r="H112" s="73">
        <f t="shared" si="10"/>
        <v>8.622396411483253</v>
      </c>
      <c r="I112" s="76">
        <f t="shared" si="11"/>
        <v>-2803.6704660287082</v>
      </c>
      <c r="J112" s="77">
        <f t="shared" si="12"/>
        <v>0</v>
      </c>
      <c r="K112" s="87">
        <f t="shared" si="13"/>
        <v>0</v>
      </c>
      <c r="L112" s="76">
        <f t="shared" si="14"/>
        <v>161460.85632263051</v>
      </c>
      <c r="M112" s="76">
        <f t="shared" si="15"/>
        <v>0</v>
      </c>
      <c r="N112" s="76">
        <f t="shared" si="16"/>
        <v>161460.85632263051</v>
      </c>
    </row>
    <row r="113" spans="1:14" x14ac:dyDescent="0.3">
      <c r="A113" s="62" t="s">
        <v>32</v>
      </c>
      <c r="B113" s="63" t="s">
        <v>133</v>
      </c>
      <c r="C113" s="64">
        <v>160</v>
      </c>
      <c r="D113" s="78">
        <v>2218868</v>
      </c>
      <c r="E113" s="78">
        <v>237800</v>
      </c>
      <c r="F113" s="76">
        <f t="shared" si="17"/>
        <v>1492.9305298570227</v>
      </c>
      <c r="G113" s="74">
        <f t="shared" si="9"/>
        <v>9.4807496585536691E-5</v>
      </c>
      <c r="H113" s="73">
        <f t="shared" si="10"/>
        <v>9.3308158116063922</v>
      </c>
      <c r="I113" s="76">
        <f t="shared" si="11"/>
        <v>-217.46947014297717</v>
      </c>
      <c r="J113" s="77">
        <f t="shared" si="12"/>
        <v>0</v>
      </c>
      <c r="K113" s="87">
        <f t="shared" si="13"/>
        <v>0</v>
      </c>
      <c r="L113" s="76">
        <f t="shared" si="14"/>
        <v>20616.701153773745</v>
      </c>
      <c r="M113" s="76">
        <f t="shared" si="15"/>
        <v>0</v>
      </c>
      <c r="N113" s="76">
        <f t="shared" si="16"/>
        <v>20616.701153773745</v>
      </c>
    </row>
    <row r="114" spans="1:14" x14ac:dyDescent="0.3">
      <c r="A114" s="62" t="s">
        <v>20</v>
      </c>
      <c r="B114" s="63" t="s">
        <v>134</v>
      </c>
      <c r="C114" s="64">
        <v>92</v>
      </c>
      <c r="D114" s="78">
        <v>180939.58</v>
      </c>
      <c r="E114" s="78">
        <v>23300</v>
      </c>
      <c r="F114" s="76">
        <f t="shared" si="17"/>
        <v>714.43954334763941</v>
      </c>
      <c r="G114" s="74">
        <f t="shared" si="9"/>
        <v>4.536997751194129E-5</v>
      </c>
      <c r="H114" s="73">
        <f t="shared" si="10"/>
        <v>7.765647210300429</v>
      </c>
      <c r="I114" s="76">
        <f t="shared" si="11"/>
        <v>-269.04045665236049</v>
      </c>
      <c r="J114" s="77">
        <f t="shared" si="12"/>
        <v>0</v>
      </c>
      <c r="K114" s="87">
        <f t="shared" si="13"/>
        <v>0</v>
      </c>
      <c r="L114" s="76">
        <f t="shared" si="14"/>
        <v>9866.0897229072616</v>
      </c>
      <c r="M114" s="76">
        <f t="shared" si="15"/>
        <v>0</v>
      </c>
      <c r="N114" s="76">
        <f t="shared" si="16"/>
        <v>9866.0897229072616</v>
      </c>
    </row>
    <row r="115" spans="1:14" x14ac:dyDescent="0.3">
      <c r="A115" s="62" t="s">
        <v>26</v>
      </c>
      <c r="B115" s="63" t="s">
        <v>135</v>
      </c>
      <c r="C115" s="64">
        <v>262</v>
      </c>
      <c r="D115" s="78">
        <v>285928</v>
      </c>
      <c r="E115" s="78">
        <v>23950</v>
      </c>
      <c r="F115" s="76">
        <f t="shared" si="17"/>
        <v>3127.8971189979125</v>
      </c>
      <c r="G115" s="74">
        <f t="shared" si="9"/>
        <v>1.9863489258117384E-4</v>
      </c>
      <c r="H115" s="73">
        <f t="shared" si="10"/>
        <v>11.938538622129437</v>
      </c>
      <c r="I115" s="76">
        <f t="shared" si="11"/>
        <v>327.11711899791266</v>
      </c>
      <c r="J115" s="77">
        <f t="shared" si="12"/>
        <v>327.11711899791266</v>
      </c>
      <c r="K115" s="87">
        <f t="shared" si="13"/>
        <v>1.6471381802663938E-4</v>
      </c>
      <c r="L115" s="76">
        <f t="shared" si="14"/>
        <v>43194.856594101351</v>
      </c>
      <c r="M115" s="76">
        <f t="shared" si="15"/>
        <v>9613.4624615509729</v>
      </c>
      <c r="N115" s="76">
        <f t="shared" si="16"/>
        <v>52808.319055652326</v>
      </c>
    </row>
    <row r="116" spans="1:14" x14ac:dyDescent="0.3">
      <c r="A116" s="62" t="s">
        <v>53</v>
      </c>
      <c r="B116" s="63" t="s">
        <v>136</v>
      </c>
      <c r="C116" s="64">
        <v>8738</v>
      </c>
      <c r="D116" s="78">
        <v>30261192</v>
      </c>
      <c r="E116" s="78">
        <v>2640150</v>
      </c>
      <c r="F116" s="76">
        <f t="shared" si="17"/>
        <v>100154.26990739163</v>
      </c>
      <c r="G116" s="74">
        <f t="shared" si="9"/>
        <v>6.3602260201493233E-3</v>
      </c>
      <c r="H116" s="73">
        <f t="shared" si="10"/>
        <v>11.461921481733992</v>
      </c>
      <c r="I116" s="76">
        <f t="shared" si="11"/>
        <v>6745.0499073916235</v>
      </c>
      <c r="J116" s="77">
        <f t="shared" si="12"/>
        <v>6745.0499073916235</v>
      </c>
      <c r="K116" s="87">
        <f t="shared" si="13"/>
        <v>3.3963460134099374E-3</v>
      </c>
      <c r="L116" s="76">
        <f t="shared" si="14"/>
        <v>1383085.5559989372</v>
      </c>
      <c r="M116" s="76">
        <f t="shared" si="15"/>
        <v>198226.50763322174</v>
      </c>
      <c r="N116" s="76">
        <f t="shared" si="16"/>
        <v>1581312.063632159</v>
      </c>
    </row>
    <row r="117" spans="1:14" x14ac:dyDescent="0.3">
      <c r="A117" s="62" t="s">
        <v>39</v>
      </c>
      <c r="B117" s="63" t="s">
        <v>137</v>
      </c>
      <c r="C117" s="64">
        <v>1510</v>
      </c>
      <c r="D117" s="78">
        <v>4753858.22</v>
      </c>
      <c r="E117" s="78">
        <v>502300</v>
      </c>
      <c r="F117" s="76">
        <f t="shared" si="17"/>
        <v>14290.913621739996</v>
      </c>
      <c r="G117" s="74">
        <f t="shared" si="9"/>
        <v>9.0753435427907774E-4</v>
      </c>
      <c r="H117" s="73">
        <f t="shared" si="10"/>
        <v>9.4641812064503288</v>
      </c>
      <c r="I117" s="76">
        <f t="shared" si="11"/>
        <v>-1850.9863782600028</v>
      </c>
      <c r="J117" s="77">
        <f t="shared" si="12"/>
        <v>0</v>
      </c>
      <c r="K117" s="87">
        <f t="shared" si="13"/>
        <v>0</v>
      </c>
      <c r="L117" s="76">
        <f t="shared" si="14"/>
        <v>197351.1087498657</v>
      </c>
      <c r="M117" s="76">
        <f t="shared" si="15"/>
        <v>0</v>
      </c>
      <c r="N117" s="76">
        <f t="shared" si="16"/>
        <v>197351.1087498657</v>
      </c>
    </row>
    <row r="118" spans="1:14" x14ac:dyDescent="0.3">
      <c r="A118" s="62" t="s">
        <v>20</v>
      </c>
      <c r="B118" s="63" t="s">
        <v>138</v>
      </c>
      <c r="C118" s="64">
        <v>545</v>
      </c>
      <c r="D118" s="78">
        <v>1030160.48</v>
      </c>
      <c r="E118" s="78">
        <v>106900</v>
      </c>
      <c r="F118" s="76">
        <f t="shared" si="17"/>
        <v>5251.9874798877454</v>
      </c>
      <c r="G118" s="74">
        <f t="shared" si="9"/>
        <v>3.3352374749441637E-4</v>
      </c>
      <c r="H118" s="73">
        <f t="shared" si="10"/>
        <v>9.6366742750233865</v>
      </c>
      <c r="I118" s="76">
        <f t="shared" si="11"/>
        <v>-574.06252011225411</v>
      </c>
      <c r="J118" s="77">
        <f t="shared" si="12"/>
        <v>0</v>
      </c>
      <c r="K118" s="87">
        <f t="shared" si="13"/>
        <v>0</v>
      </c>
      <c r="L118" s="76">
        <f t="shared" si="14"/>
        <v>72527.591988206404</v>
      </c>
      <c r="M118" s="76">
        <f t="shared" si="15"/>
        <v>0</v>
      </c>
      <c r="N118" s="76">
        <f t="shared" si="16"/>
        <v>72527.591988206404</v>
      </c>
    </row>
    <row r="119" spans="1:14" x14ac:dyDescent="0.3">
      <c r="A119" s="62" t="s">
        <v>26</v>
      </c>
      <c r="B119" s="63" t="s">
        <v>139</v>
      </c>
      <c r="C119" s="64">
        <v>82</v>
      </c>
      <c r="D119" s="78">
        <v>123328</v>
      </c>
      <c r="E119" s="78">
        <v>15400</v>
      </c>
      <c r="F119" s="76">
        <f t="shared" si="17"/>
        <v>656.68155844155842</v>
      </c>
      <c r="G119" s="74">
        <f t="shared" si="9"/>
        <v>4.1702097562232464E-5</v>
      </c>
      <c r="H119" s="73">
        <f t="shared" si="10"/>
        <v>8.0083116883116876</v>
      </c>
      <c r="I119" s="76">
        <f t="shared" si="11"/>
        <v>-219.89844155844156</v>
      </c>
      <c r="J119" s="77">
        <f t="shared" si="12"/>
        <v>0</v>
      </c>
      <c r="K119" s="87">
        <f t="shared" si="13"/>
        <v>0</v>
      </c>
      <c r="L119" s="76">
        <f t="shared" si="14"/>
        <v>9068.4778513308356</v>
      </c>
      <c r="M119" s="76">
        <f t="shared" si="15"/>
        <v>0</v>
      </c>
      <c r="N119" s="76">
        <f t="shared" si="16"/>
        <v>9068.4778513308356</v>
      </c>
    </row>
    <row r="120" spans="1:14" x14ac:dyDescent="0.3">
      <c r="A120" s="62" t="s">
        <v>50</v>
      </c>
      <c r="B120" s="63" t="s">
        <v>140</v>
      </c>
      <c r="C120" s="64">
        <v>322</v>
      </c>
      <c r="D120" s="78">
        <v>1110813</v>
      </c>
      <c r="E120" s="78">
        <v>231550</v>
      </c>
      <c r="F120" s="76">
        <f t="shared" si="17"/>
        <v>1544.7280760095011</v>
      </c>
      <c r="G120" s="74">
        <f t="shared" si="9"/>
        <v>9.8096863091063629E-5</v>
      </c>
      <c r="H120" s="73">
        <f t="shared" si="10"/>
        <v>4.7972921615201898</v>
      </c>
      <c r="I120" s="76">
        <f t="shared" si="11"/>
        <v>-1897.4519239904987</v>
      </c>
      <c r="J120" s="77">
        <f t="shared" si="12"/>
        <v>0</v>
      </c>
      <c r="K120" s="87">
        <f t="shared" si="13"/>
        <v>0</v>
      </c>
      <c r="L120" s="76">
        <f t="shared" si="14"/>
        <v>21332.002038957413</v>
      </c>
      <c r="M120" s="76">
        <f t="shared" si="15"/>
        <v>0</v>
      </c>
      <c r="N120" s="76">
        <f t="shared" si="16"/>
        <v>21332.002038957413</v>
      </c>
    </row>
    <row r="121" spans="1:14" x14ac:dyDescent="0.3">
      <c r="A121" s="62" t="s">
        <v>28</v>
      </c>
      <c r="B121" s="63" t="s">
        <v>141</v>
      </c>
      <c r="C121" s="64">
        <v>2295</v>
      </c>
      <c r="D121" s="78">
        <v>6364378</v>
      </c>
      <c r="E121" s="78">
        <v>604750</v>
      </c>
      <c r="F121" s="76">
        <f t="shared" si="17"/>
        <v>24152.53825547747</v>
      </c>
      <c r="G121" s="74">
        <f t="shared" si="9"/>
        <v>1.5337898464756572E-3</v>
      </c>
      <c r="H121" s="73">
        <f t="shared" si="10"/>
        <v>10.523981810665564</v>
      </c>
      <c r="I121" s="76">
        <f t="shared" si="11"/>
        <v>-381.0117445225294</v>
      </c>
      <c r="J121" s="77">
        <f t="shared" si="12"/>
        <v>0</v>
      </c>
      <c r="K121" s="87">
        <f t="shared" si="13"/>
        <v>0</v>
      </c>
      <c r="L121" s="76">
        <f t="shared" si="14"/>
        <v>333535.72276799433</v>
      </c>
      <c r="M121" s="76">
        <f t="shared" si="15"/>
        <v>0</v>
      </c>
      <c r="N121" s="76">
        <f t="shared" si="16"/>
        <v>333535.72276799433</v>
      </c>
    </row>
    <row r="122" spans="1:14" x14ac:dyDescent="0.3">
      <c r="A122" s="62" t="s">
        <v>20</v>
      </c>
      <c r="B122" s="63" t="s">
        <v>142</v>
      </c>
      <c r="C122" s="64">
        <v>588</v>
      </c>
      <c r="D122" s="78">
        <v>1169271.72</v>
      </c>
      <c r="E122" s="78">
        <v>100400</v>
      </c>
      <c r="F122" s="76">
        <f t="shared" si="17"/>
        <v>6847.9260095617528</v>
      </c>
      <c r="G122" s="74">
        <f t="shared" si="9"/>
        <v>4.3487269419810893E-4</v>
      </c>
      <c r="H122" s="73">
        <f t="shared" si="10"/>
        <v>11.646132669322709</v>
      </c>
      <c r="I122" s="76">
        <f t="shared" si="11"/>
        <v>562.20600956175315</v>
      </c>
      <c r="J122" s="77">
        <f t="shared" si="12"/>
        <v>562.20600956175315</v>
      </c>
      <c r="K122" s="87">
        <f t="shared" si="13"/>
        <v>2.8308851165025268E-4</v>
      </c>
      <c r="L122" s="76">
        <f t="shared" si="14"/>
        <v>94566.787428354044</v>
      </c>
      <c r="M122" s="76">
        <f t="shared" si="15"/>
        <v>16522.358674278887</v>
      </c>
      <c r="N122" s="76">
        <f t="shared" si="16"/>
        <v>111089.14610263293</v>
      </c>
    </row>
    <row r="123" spans="1:14" x14ac:dyDescent="0.3">
      <c r="A123" s="62" t="s">
        <v>18</v>
      </c>
      <c r="B123" s="63" t="s">
        <v>143</v>
      </c>
      <c r="C123" s="64">
        <v>2207</v>
      </c>
      <c r="D123" s="78">
        <v>3995094</v>
      </c>
      <c r="E123" s="78">
        <v>399350</v>
      </c>
      <c r="F123" s="76">
        <f t="shared" si="17"/>
        <v>22078.809209966195</v>
      </c>
      <c r="G123" s="74">
        <f t="shared" si="9"/>
        <v>1.4020991512492243E-3</v>
      </c>
      <c r="H123" s="73">
        <f t="shared" si="10"/>
        <v>10.003991486165019</v>
      </c>
      <c r="I123" s="76">
        <f t="shared" si="11"/>
        <v>-1514.020790033803</v>
      </c>
      <c r="J123" s="77">
        <f t="shared" si="12"/>
        <v>0</v>
      </c>
      <c r="K123" s="87">
        <f t="shared" si="13"/>
        <v>0</v>
      </c>
      <c r="L123" s="76">
        <f t="shared" si="14"/>
        <v>304898.4545561233</v>
      </c>
      <c r="M123" s="76">
        <f t="shared" si="15"/>
        <v>0</v>
      </c>
      <c r="N123" s="76">
        <f t="shared" si="16"/>
        <v>304898.4545561233</v>
      </c>
    </row>
    <row r="124" spans="1:14" x14ac:dyDescent="0.3">
      <c r="A124" s="62" t="s">
        <v>20</v>
      </c>
      <c r="B124" s="63" t="s">
        <v>144</v>
      </c>
      <c r="C124" s="64">
        <v>72</v>
      </c>
      <c r="D124" s="78">
        <v>446728</v>
      </c>
      <c r="E124" s="78">
        <v>45700</v>
      </c>
      <c r="F124" s="76">
        <f t="shared" si="17"/>
        <v>703.81654266958424</v>
      </c>
      <c r="G124" s="74">
        <f t="shared" si="9"/>
        <v>4.4695371372960851E-5</v>
      </c>
      <c r="H124" s="73">
        <f t="shared" si="10"/>
        <v>9.7752297592997817</v>
      </c>
      <c r="I124" s="76">
        <f t="shared" si="11"/>
        <v>-65.863457330415685</v>
      </c>
      <c r="J124" s="77">
        <f t="shared" si="12"/>
        <v>0</v>
      </c>
      <c r="K124" s="87">
        <f t="shared" si="13"/>
        <v>0</v>
      </c>
      <c r="L124" s="76">
        <f t="shared" si="14"/>
        <v>9719.3908471352097</v>
      </c>
      <c r="M124" s="76">
        <f t="shared" si="15"/>
        <v>0</v>
      </c>
      <c r="N124" s="76">
        <f t="shared" si="16"/>
        <v>9719.3908471352097</v>
      </c>
    </row>
    <row r="125" spans="1:14" x14ac:dyDescent="0.3">
      <c r="A125" s="62" t="s">
        <v>32</v>
      </c>
      <c r="B125" s="63" t="s">
        <v>145</v>
      </c>
      <c r="C125" s="64">
        <v>1693</v>
      </c>
      <c r="D125" s="78">
        <v>4716425</v>
      </c>
      <c r="E125" s="78">
        <v>484000</v>
      </c>
      <c r="F125" s="76">
        <f t="shared" si="17"/>
        <v>16497.742820247935</v>
      </c>
      <c r="G125" s="74">
        <f t="shared" si="9"/>
        <v>1.0476774805117776E-3</v>
      </c>
      <c r="H125" s="73">
        <f t="shared" si="10"/>
        <v>9.7446797520661157</v>
      </c>
      <c r="I125" s="76">
        <f t="shared" si="11"/>
        <v>-1600.4271797520653</v>
      </c>
      <c r="J125" s="77">
        <f t="shared" si="12"/>
        <v>0</v>
      </c>
      <c r="K125" s="87">
        <f t="shared" si="13"/>
        <v>0</v>
      </c>
      <c r="L125" s="76">
        <f t="shared" si="14"/>
        <v>227826.43038952534</v>
      </c>
      <c r="M125" s="76">
        <f t="shared" si="15"/>
        <v>0</v>
      </c>
      <c r="N125" s="76">
        <f t="shared" si="16"/>
        <v>227826.43038952534</v>
      </c>
    </row>
    <row r="126" spans="1:14" x14ac:dyDescent="0.3">
      <c r="A126" s="62" t="s">
        <v>32</v>
      </c>
      <c r="B126" s="63" t="s">
        <v>146</v>
      </c>
      <c r="C126" s="64">
        <v>2159</v>
      </c>
      <c r="D126" s="78">
        <v>4931640</v>
      </c>
      <c r="E126" s="78">
        <v>963950</v>
      </c>
      <c r="F126" s="76">
        <f t="shared" si="17"/>
        <v>11045.604813527672</v>
      </c>
      <c r="G126" s="74">
        <f t="shared" si="9"/>
        <v>7.0144331547965797E-4</v>
      </c>
      <c r="H126" s="73">
        <f t="shared" si="10"/>
        <v>5.1160744851911408</v>
      </c>
      <c r="I126" s="76">
        <f t="shared" si="11"/>
        <v>-12034.105186472327</v>
      </c>
      <c r="J126" s="77">
        <f t="shared" si="12"/>
        <v>0</v>
      </c>
      <c r="K126" s="87">
        <f t="shared" si="13"/>
        <v>0</v>
      </c>
      <c r="L126" s="76">
        <f t="shared" si="14"/>
        <v>152534.84937774958</v>
      </c>
      <c r="M126" s="76">
        <f t="shared" si="15"/>
        <v>0</v>
      </c>
      <c r="N126" s="76">
        <f t="shared" si="16"/>
        <v>152534.84937774958</v>
      </c>
    </row>
    <row r="127" spans="1:14" x14ac:dyDescent="0.3">
      <c r="A127" s="62" t="s">
        <v>35</v>
      </c>
      <c r="B127" s="63" t="s">
        <v>147</v>
      </c>
      <c r="C127" s="64">
        <v>1220</v>
      </c>
      <c r="D127" s="78">
        <v>4223184.78</v>
      </c>
      <c r="E127" s="78">
        <v>590800</v>
      </c>
      <c r="F127" s="76">
        <f t="shared" si="17"/>
        <v>8720.8622742044699</v>
      </c>
      <c r="G127" s="74">
        <f t="shared" si="9"/>
        <v>5.5381218599887471E-4</v>
      </c>
      <c r="H127" s="73">
        <f t="shared" si="10"/>
        <v>7.1482477657413677</v>
      </c>
      <c r="I127" s="76">
        <f t="shared" si="11"/>
        <v>-4320.9377257955312</v>
      </c>
      <c r="J127" s="77">
        <f t="shared" si="12"/>
        <v>0</v>
      </c>
      <c r="K127" s="87">
        <f t="shared" si="13"/>
        <v>0</v>
      </c>
      <c r="L127" s="76">
        <f t="shared" si="14"/>
        <v>120431.19737641922</v>
      </c>
      <c r="M127" s="76">
        <f t="shared" si="15"/>
        <v>0</v>
      </c>
      <c r="N127" s="76">
        <f t="shared" si="16"/>
        <v>120431.19737641922</v>
      </c>
    </row>
    <row r="128" spans="1:14" x14ac:dyDescent="0.3">
      <c r="A128" s="62" t="s">
        <v>37</v>
      </c>
      <c r="B128" s="63" t="s">
        <v>148</v>
      </c>
      <c r="C128" s="64">
        <v>61</v>
      </c>
      <c r="D128" s="78">
        <v>152361.04</v>
      </c>
      <c r="E128" s="78">
        <v>11850</v>
      </c>
      <c r="F128" s="76">
        <f t="shared" si="17"/>
        <v>784.30577552742625</v>
      </c>
      <c r="G128" s="74">
        <f t="shared" si="9"/>
        <v>4.9806783134413103E-5</v>
      </c>
      <c r="H128" s="73">
        <f t="shared" si="10"/>
        <v>12.857471729957807</v>
      </c>
      <c r="I128" s="76">
        <f t="shared" si="11"/>
        <v>132.21577552742622</v>
      </c>
      <c r="J128" s="77">
        <f t="shared" si="12"/>
        <v>132.21577552742622</v>
      </c>
      <c r="K128" s="87">
        <f t="shared" si="13"/>
        <v>6.6574825729663048E-5</v>
      </c>
      <c r="L128" s="76">
        <f t="shared" si="14"/>
        <v>10830.911059723774</v>
      </c>
      <c r="M128" s="76">
        <f t="shared" si="15"/>
        <v>3885.6156435697653</v>
      </c>
      <c r="N128" s="76">
        <f t="shared" si="16"/>
        <v>14716.526703293539</v>
      </c>
    </row>
    <row r="129" spans="1:14" x14ac:dyDescent="0.3">
      <c r="A129" s="62" t="s">
        <v>20</v>
      </c>
      <c r="B129" s="63" t="s">
        <v>149</v>
      </c>
      <c r="C129" s="64">
        <v>305</v>
      </c>
      <c r="D129" s="78">
        <v>322933.5</v>
      </c>
      <c r="E129" s="78">
        <v>24100</v>
      </c>
      <c r="F129" s="76">
        <f t="shared" si="17"/>
        <v>4086.9177385892117</v>
      </c>
      <c r="G129" s="74">
        <f t="shared" si="9"/>
        <v>2.5953681822272996E-4</v>
      </c>
      <c r="H129" s="73">
        <f t="shared" si="10"/>
        <v>13.399730290456432</v>
      </c>
      <c r="I129" s="76">
        <f t="shared" si="11"/>
        <v>826.46773858921199</v>
      </c>
      <c r="J129" s="77">
        <f t="shared" si="12"/>
        <v>826.46773858921199</v>
      </c>
      <c r="K129" s="87">
        <f t="shared" si="13"/>
        <v>4.1615265234633069E-4</v>
      </c>
      <c r="L129" s="76">
        <f t="shared" si="14"/>
        <v>56438.501304290432</v>
      </c>
      <c r="M129" s="76">
        <f t="shared" si="15"/>
        <v>24288.599156625034</v>
      </c>
      <c r="N129" s="76">
        <f t="shared" si="16"/>
        <v>80727.100460915462</v>
      </c>
    </row>
    <row r="130" spans="1:14" x14ac:dyDescent="0.3">
      <c r="A130" s="62" t="s">
        <v>37</v>
      </c>
      <c r="B130" s="63" t="s">
        <v>150</v>
      </c>
      <c r="C130" s="64">
        <v>904</v>
      </c>
      <c r="D130" s="78">
        <v>1358492</v>
      </c>
      <c r="E130" s="78">
        <v>100550</v>
      </c>
      <c r="F130" s="76">
        <f t="shared" si="17"/>
        <v>12213.592918945798</v>
      </c>
      <c r="G130" s="74">
        <f t="shared" si="9"/>
        <v>7.7561557339910804E-4</v>
      </c>
      <c r="H130" s="73">
        <f t="shared" si="10"/>
        <v>13.51061163600199</v>
      </c>
      <c r="I130" s="76">
        <f t="shared" si="11"/>
        <v>2549.8329189457991</v>
      </c>
      <c r="J130" s="77">
        <f t="shared" si="12"/>
        <v>2549.8329189457991</v>
      </c>
      <c r="K130" s="87">
        <f t="shared" si="13"/>
        <v>1.2839215406890798E-3</v>
      </c>
      <c r="L130" s="76">
        <f t="shared" si="14"/>
        <v>168664.24136149714</v>
      </c>
      <c r="M130" s="76">
        <f t="shared" si="15"/>
        <v>74935.616713073337</v>
      </c>
      <c r="N130" s="76">
        <f t="shared" si="16"/>
        <v>243599.85807457048</v>
      </c>
    </row>
    <row r="131" spans="1:14" x14ac:dyDescent="0.3">
      <c r="A131" s="62" t="s">
        <v>30</v>
      </c>
      <c r="B131" s="63" t="s">
        <v>151</v>
      </c>
      <c r="C131" s="64">
        <v>3835</v>
      </c>
      <c r="D131" s="78">
        <v>4642531.55</v>
      </c>
      <c r="E131" s="78">
        <v>333000</v>
      </c>
      <c r="F131" s="76">
        <f t="shared" si="17"/>
        <v>53465.791274024021</v>
      </c>
      <c r="G131" s="74">
        <f t="shared" si="9"/>
        <v>3.3953072311680181E-3</v>
      </c>
      <c r="H131" s="73">
        <f t="shared" si="10"/>
        <v>13.941536186186186</v>
      </c>
      <c r="I131" s="76">
        <f t="shared" si="11"/>
        <v>12469.641274024025</v>
      </c>
      <c r="J131" s="77">
        <f t="shared" si="12"/>
        <v>12469.641274024025</v>
      </c>
      <c r="K131" s="87">
        <f t="shared" si="13"/>
        <v>6.2788588685270584E-3</v>
      </c>
      <c r="L131" s="76">
        <f t="shared" si="14"/>
        <v>738338.6022336639</v>
      </c>
      <c r="M131" s="76">
        <f t="shared" si="15"/>
        <v>366463.32868198666</v>
      </c>
      <c r="N131" s="76">
        <f t="shared" si="16"/>
        <v>1104801.9309156504</v>
      </c>
    </row>
    <row r="132" spans="1:14" x14ac:dyDescent="0.3">
      <c r="A132" s="62" t="s">
        <v>35</v>
      </c>
      <c r="B132" s="63" t="s">
        <v>152</v>
      </c>
      <c r="C132" s="64">
        <v>2344</v>
      </c>
      <c r="D132" s="78">
        <v>3303969</v>
      </c>
      <c r="E132" s="78">
        <v>274250</v>
      </c>
      <c r="F132" s="76">
        <f t="shared" si="17"/>
        <v>28238.845345487694</v>
      </c>
      <c r="G132" s="74">
        <f t="shared" si="9"/>
        <v>1.7932878858926025E-3</v>
      </c>
      <c r="H132" s="73">
        <f t="shared" si="10"/>
        <v>12.047288969917958</v>
      </c>
      <c r="I132" s="76">
        <f t="shared" si="11"/>
        <v>3181.4853454876934</v>
      </c>
      <c r="J132" s="77">
        <f t="shared" si="12"/>
        <v>3181.4853454876934</v>
      </c>
      <c r="K132" s="87">
        <f t="shared" si="13"/>
        <v>1.6019785202816723E-3</v>
      </c>
      <c r="L132" s="76">
        <f t="shared" si="14"/>
        <v>389965.7912892375</v>
      </c>
      <c r="M132" s="76">
        <f t="shared" si="15"/>
        <v>93498.89738120258</v>
      </c>
      <c r="N132" s="76">
        <f t="shared" si="16"/>
        <v>483464.68867044011</v>
      </c>
    </row>
    <row r="133" spans="1:14" x14ac:dyDescent="0.3">
      <c r="A133" s="62" t="s">
        <v>30</v>
      </c>
      <c r="B133" s="63" t="s">
        <v>153</v>
      </c>
      <c r="C133" s="64">
        <v>1226</v>
      </c>
      <c r="D133" s="78">
        <v>1492872</v>
      </c>
      <c r="E133" s="78">
        <v>168050</v>
      </c>
      <c r="F133" s="76">
        <f t="shared" si="17"/>
        <v>10891.169723296638</v>
      </c>
      <c r="G133" s="74">
        <f t="shared" si="9"/>
        <v>6.9163602438543131E-4</v>
      </c>
      <c r="H133" s="73">
        <f t="shared" si="10"/>
        <v>8.8834989586432602</v>
      </c>
      <c r="I133" s="76">
        <f t="shared" si="11"/>
        <v>-2214.7702767033625</v>
      </c>
      <c r="J133" s="77">
        <f t="shared" si="12"/>
        <v>0</v>
      </c>
      <c r="K133" s="87">
        <f t="shared" si="13"/>
        <v>0</v>
      </c>
      <c r="L133" s="76">
        <f t="shared" si="14"/>
        <v>150402.17003381904</v>
      </c>
      <c r="M133" s="76">
        <f t="shared" si="15"/>
        <v>0</v>
      </c>
      <c r="N133" s="76">
        <f t="shared" si="16"/>
        <v>150402.17003381904</v>
      </c>
    </row>
    <row r="134" spans="1:14" x14ac:dyDescent="0.3">
      <c r="A134" s="62" t="s">
        <v>16</v>
      </c>
      <c r="B134" s="63" t="s">
        <v>154</v>
      </c>
      <c r="C134" s="64">
        <v>4552</v>
      </c>
      <c r="D134" s="78">
        <v>6687559</v>
      </c>
      <c r="E134" s="78">
        <v>507950</v>
      </c>
      <c r="F134" s="76">
        <f t="shared" si="17"/>
        <v>59930.639960626046</v>
      </c>
      <c r="G134" s="74">
        <f t="shared" si="9"/>
        <v>3.8058528711180104E-3</v>
      </c>
      <c r="H134" s="73">
        <f t="shared" si="10"/>
        <v>13.165782065163894</v>
      </c>
      <c r="I134" s="76">
        <f t="shared" si="11"/>
        <v>11269.759960626048</v>
      </c>
      <c r="J134" s="77">
        <f t="shared" si="12"/>
        <v>11269.759960626048</v>
      </c>
      <c r="K134" s="87">
        <f t="shared" si="13"/>
        <v>5.6746806680279867E-3</v>
      </c>
      <c r="L134" s="76">
        <f t="shared" si="14"/>
        <v>827615.26361241203</v>
      </c>
      <c r="M134" s="76">
        <f t="shared" si="15"/>
        <v>331200.68635986</v>
      </c>
      <c r="N134" s="76">
        <f t="shared" si="16"/>
        <v>1158815.9499722719</v>
      </c>
    </row>
    <row r="135" spans="1:14" x14ac:dyDescent="0.3">
      <c r="A135" s="62" t="s">
        <v>28</v>
      </c>
      <c r="B135" s="63" t="s">
        <v>155</v>
      </c>
      <c r="C135" s="64">
        <v>1808</v>
      </c>
      <c r="D135" s="78">
        <v>2974864</v>
      </c>
      <c r="E135" s="78">
        <v>261550</v>
      </c>
      <c r="F135" s="76">
        <f t="shared" si="17"/>
        <v>20564.152597973618</v>
      </c>
      <c r="G135" s="74">
        <f t="shared" si="9"/>
        <v>1.3059119551956347E-3</v>
      </c>
      <c r="H135" s="73">
        <f t="shared" si="10"/>
        <v>11.373978206843816</v>
      </c>
      <c r="I135" s="76">
        <f t="shared" si="11"/>
        <v>1236.6325979736202</v>
      </c>
      <c r="J135" s="77">
        <f t="shared" si="12"/>
        <v>1236.6325979736202</v>
      </c>
      <c r="K135" s="87">
        <f t="shared" si="13"/>
        <v>6.2268363493913302E-4</v>
      </c>
      <c r="L135" s="76">
        <f t="shared" si="14"/>
        <v>283981.72595052031</v>
      </c>
      <c r="M135" s="76">
        <f t="shared" si="15"/>
        <v>36342.705315356834</v>
      </c>
      <c r="N135" s="76">
        <f t="shared" si="16"/>
        <v>320324.43126587715</v>
      </c>
    </row>
    <row r="136" spans="1:14" x14ac:dyDescent="0.3">
      <c r="A136" s="62" t="s">
        <v>46</v>
      </c>
      <c r="B136" s="63" t="s">
        <v>156</v>
      </c>
      <c r="C136" s="64">
        <v>4331</v>
      </c>
      <c r="D136" s="78">
        <v>8027613</v>
      </c>
      <c r="E136" s="78">
        <v>777450</v>
      </c>
      <c r="F136" s="76">
        <f t="shared" si="17"/>
        <v>44720.03589041096</v>
      </c>
      <c r="G136" s="74">
        <f t="shared" si="9"/>
        <v>2.8399142258757736E-3</v>
      </c>
      <c r="H136" s="73">
        <f t="shared" si="10"/>
        <v>10.325568203743005</v>
      </c>
      <c r="I136" s="76">
        <f t="shared" si="11"/>
        <v>-1578.3541095890423</v>
      </c>
      <c r="J136" s="77">
        <f t="shared" si="12"/>
        <v>0</v>
      </c>
      <c r="K136" s="87">
        <f t="shared" si="13"/>
        <v>0</v>
      </c>
      <c r="L136" s="76">
        <f t="shared" si="14"/>
        <v>617563.64217894082</v>
      </c>
      <c r="M136" s="76">
        <f t="shared" si="15"/>
        <v>0</v>
      </c>
      <c r="N136" s="76">
        <f t="shared" si="16"/>
        <v>617563.64217894082</v>
      </c>
    </row>
    <row r="137" spans="1:14" x14ac:dyDescent="0.3">
      <c r="A137" s="62" t="s">
        <v>26</v>
      </c>
      <c r="B137" s="63" t="s">
        <v>157</v>
      </c>
      <c r="C137" s="64">
        <v>215</v>
      </c>
      <c r="D137" s="78">
        <v>284963</v>
      </c>
      <c r="E137" s="78">
        <v>23950</v>
      </c>
      <c r="F137" s="76">
        <f t="shared" si="17"/>
        <v>2558.1229645093945</v>
      </c>
      <c r="G137" s="74">
        <f t="shared" si="9"/>
        <v>1.6245178819294045E-4</v>
      </c>
      <c r="H137" s="73">
        <f t="shared" si="10"/>
        <v>11.898246346555323</v>
      </c>
      <c r="I137" s="76">
        <f t="shared" si="11"/>
        <v>259.77296450939463</v>
      </c>
      <c r="J137" s="77">
        <f t="shared" si="12"/>
        <v>259.77296450939463</v>
      </c>
      <c r="K137" s="87">
        <f t="shared" si="13"/>
        <v>1.3080390575558384E-4</v>
      </c>
      <c r="L137" s="76">
        <f t="shared" si="14"/>
        <v>35326.531020131821</v>
      </c>
      <c r="M137" s="76">
        <f t="shared" si="15"/>
        <v>7634.3226868931115</v>
      </c>
      <c r="N137" s="76">
        <f t="shared" si="16"/>
        <v>42960.853707024929</v>
      </c>
    </row>
    <row r="138" spans="1:14" x14ac:dyDescent="0.3">
      <c r="A138" s="62" t="s">
        <v>26</v>
      </c>
      <c r="B138" s="63" t="s">
        <v>158</v>
      </c>
      <c r="C138" s="64">
        <v>774</v>
      </c>
      <c r="D138" s="78">
        <v>1326833.3400000001</v>
      </c>
      <c r="E138" s="78">
        <v>128900</v>
      </c>
      <c r="F138" s="76">
        <f t="shared" si="17"/>
        <v>7967.1761455391779</v>
      </c>
      <c r="G138" s="74">
        <f t="shared" si="9"/>
        <v>5.0594988186551074E-4</v>
      </c>
      <c r="H138" s="73">
        <f t="shared" si="10"/>
        <v>10.293509231962762</v>
      </c>
      <c r="I138" s="76">
        <f t="shared" si="11"/>
        <v>-306.88385446082174</v>
      </c>
      <c r="J138" s="77">
        <f t="shared" si="12"/>
        <v>0</v>
      </c>
      <c r="K138" s="87">
        <f t="shared" si="13"/>
        <v>0</v>
      </c>
      <c r="L138" s="76">
        <f t="shared" si="14"/>
        <v>110023.12990932475</v>
      </c>
      <c r="M138" s="76">
        <f t="shared" si="15"/>
        <v>0</v>
      </c>
      <c r="N138" s="76">
        <f t="shared" si="16"/>
        <v>110023.12990932475</v>
      </c>
    </row>
    <row r="139" spans="1:14" x14ac:dyDescent="0.3">
      <c r="A139" s="62" t="s">
        <v>20</v>
      </c>
      <c r="B139" s="63" t="s">
        <v>159</v>
      </c>
      <c r="C139" s="64">
        <v>1362</v>
      </c>
      <c r="D139" s="78">
        <v>1797558.83</v>
      </c>
      <c r="E139" s="78">
        <v>148850</v>
      </c>
      <c r="F139" s="76">
        <f t="shared" si="17"/>
        <v>16447.935011488076</v>
      </c>
      <c r="G139" s="74">
        <f t="shared" si="9"/>
        <v>1.0445144708710104E-3</v>
      </c>
      <c r="H139" s="73">
        <f t="shared" si="10"/>
        <v>12.076310581121936</v>
      </c>
      <c r="I139" s="76">
        <f t="shared" si="11"/>
        <v>1888.1550114880772</v>
      </c>
      <c r="J139" s="77">
        <f t="shared" si="12"/>
        <v>1888.1550114880772</v>
      </c>
      <c r="K139" s="87">
        <f t="shared" si="13"/>
        <v>9.5074578157531057E-4</v>
      </c>
      <c r="L139" s="76">
        <f t="shared" si="14"/>
        <v>227138.60688549085</v>
      </c>
      <c r="M139" s="76">
        <f t="shared" si="15"/>
        <v>55489.933942117539</v>
      </c>
      <c r="N139" s="76">
        <f t="shared" si="16"/>
        <v>282628.54082760838</v>
      </c>
    </row>
    <row r="140" spans="1:14" x14ac:dyDescent="0.3">
      <c r="A140" s="62" t="s">
        <v>30</v>
      </c>
      <c r="B140" s="63" t="s">
        <v>160</v>
      </c>
      <c r="C140" s="64">
        <v>1576</v>
      </c>
      <c r="D140" s="78">
        <v>2379945.2999999998</v>
      </c>
      <c r="E140" s="78">
        <v>96350</v>
      </c>
      <c r="F140" s="76">
        <f t="shared" si="17"/>
        <v>38928.840610275038</v>
      </c>
      <c r="G140" s="74">
        <f t="shared" ref="G140:G203" si="18">IFERROR(F140/$F$498,"")</f>
        <v>2.4721484686839475E-3</v>
      </c>
      <c r="H140" s="73">
        <f t="shared" ref="H140:H203" si="19">IFERROR(D140/E140,"")</f>
        <v>24.701040996367407</v>
      </c>
      <c r="I140" s="76">
        <f t="shared" ref="I140:I203" si="20">IFERROR((H140-$H$4)*C140, "")</f>
        <v>22081.400610275035</v>
      </c>
      <c r="J140" s="77">
        <f t="shared" ref="J140:J203" si="21">IF(I140&gt;0,I140,0)</f>
        <v>22081.400610275035</v>
      </c>
      <c r="K140" s="87">
        <f t="shared" ref="K140:K203" si="22">IFERROR(J140/$J$498,"")</f>
        <v>1.1118683770008913E-2</v>
      </c>
      <c r="L140" s="76">
        <f t="shared" ref="L140:L203" si="23">IFERROR(($B$7*G140),"")</f>
        <v>537589.83226218494</v>
      </c>
      <c r="M140" s="76">
        <f t="shared" ref="M140:M203" si="24">IFERROR(($B$8*K140),"")</f>
        <v>648937.95994425577</v>
      </c>
      <c r="N140" s="76">
        <f t="shared" ref="N140:N203" si="25">IFERROR(L140+M140,"")</f>
        <v>1186527.7922064406</v>
      </c>
    </row>
    <row r="141" spans="1:14" x14ac:dyDescent="0.3">
      <c r="A141" s="62" t="s">
        <v>32</v>
      </c>
      <c r="B141" s="63" t="s">
        <v>161</v>
      </c>
      <c r="C141" s="64">
        <v>442</v>
      </c>
      <c r="D141" s="78">
        <v>1099976.6499999999</v>
      </c>
      <c r="E141" s="78">
        <v>112750</v>
      </c>
      <c r="F141" s="76">
        <f t="shared" ref="F141:F204" si="26">IFERROR((C141*D141)/E141,"")</f>
        <v>4312.1035858093119</v>
      </c>
      <c r="G141" s="74">
        <f t="shared" si="18"/>
        <v>2.7383708606136504E-4</v>
      </c>
      <c r="H141" s="73">
        <f t="shared" si="19"/>
        <v>9.7558904656319285</v>
      </c>
      <c r="I141" s="76">
        <f t="shared" si="20"/>
        <v>-412.8764141906874</v>
      </c>
      <c r="J141" s="77">
        <f t="shared" si="21"/>
        <v>0</v>
      </c>
      <c r="K141" s="87">
        <f t="shared" si="22"/>
        <v>0</v>
      </c>
      <c r="L141" s="76">
        <f t="shared" si="23"/>
        <v>59548.216876012833</v>
      </c>
      <c r="M141" s="76">
        <f t="shared" si="24"/>
        <v>0</v>
      </c>
      <c r="N141" s="76">
        <f t="shared" si="25"/>
        <v>59548.216876012833</v>
      </c>
    </row>
    <row r="142" spans="1:14" x14ac:dyDescent="0.3">
      <c r="A142" s="62" t="s">
        <v>26</v>
      </c>
      <c r="B142" s="63" t="s">
        <v>162</v>
      </c>
      <c r="C142" s="64">
        <v>1359</v>
      </c>
      <c r="D142" s="78">
        <v>3498130</v>
      </c>
      <c r="E142" s="78">
        <v>340400</v>
      </c>
      <c r="F142" s="76">
        <f t="shared" si="26"/>
        <v>13965.801028202115</v>
      </c>
      <c r="G142" s="74">
        <f t="shared" si="18"/>
        <v>8.868883091448078E-4</v>
      </c>
      <c r="H142" s="73">
        <f t="shared" si="19"/>
        <v>10.276527614571092</v>
      </c>
      <c r="I142" s="76">
        <f t="shared" si="20"/>
        <v>-561.90897179788476</v>
      </c>
      <c r="J142" s="77">
        <f t="shared" si="21"/>
        <v>0</v>
      </c>
      <c r="K142" s="87">
        <f t="shared" si="22"/>
        <v>0</v>
      </c>
      <c r="L142" s="76">
        <f t="shared" si="23"/>
        <v>192861.4496208902</v>
      </c>
      <c r="M142" s="76">
        <f t="shared" si="24"/>
        <v>0</v>
      </c>
      <c r="N142" s="76">
        <f t="shared" si="25"/>
        <v>192861.4496208902</v>
      </c>
    </row>
    <row r="143" spans="1:14" x14ac:dyDescent="0.3">
      <c r="A143" s="62" t="s">
        <v>20</v>
      </c>
      <c r="B143" s="63" t="s">
        <v>163</v>
      </c>
      <c r="C143" s="64">
        <v>1284</v>
      </c>
      <c r="D143" s="78">
        <v>3349581.36</v>
      </c>
      <c r="E143" s="78">
        <v>228550</v>
      </c>
      <c r="F143" s="76">
        <f t="shared" si="26"/>
        <v>18818.037480813826</v>
      </c>
      <c r="G143" s="74">
        <f t="shared" si="18"/>
        <v>1.1950261506003363E-3</v>
      </c>
      <c r="H143" s="73">
        <f t="shared" si="19"/>
        <v>14.655792430540362</v>
      </c>
      <c r="I143" s="76">
        <f t="shared" si="20"/>
        <v>5092.0774808138258</v>
      </c>
      <c r="J143" s="77">
        <f t="shared" si="21"/>
        <v>5092.0774808138258</v>
      </c>
      <c r="K143" s="87">
        <f t="shared" si="22"/>
        <v>2.5640221035257674E-3</v>
      </c>
      <c r="L143" s="76">
        <f t="shared" si="23"/>
        <v>259868.65917974582</v>
      </c>
      <c r="M143" s="76">
        <f t="shared" si="24"/>
        <v>149648.22343469321</v>
      </c>
      <c r="N143" s="76">
        <f t="shared" si="25"/>
        <v>409516.882614439</v>
      </c>
    </row>
    <row r="144" spans="1:14" x14ac:dyDescent="0.3">
      <c r="A144" s="62" t="s">
        <v>30</v>
      </c>
      <c r="B144" s="63" t="s">
        <v>164</v>
      </c>
      <c r="C144" s="64">
        <v>2246</v>
      </c>
      <c r="D144" s="78">
        <v>3266224</v>
      </c>
      <c r="E144" s="78">
        <v>287550</v>
      </c>
      <c r="F144" s="76">
        <f t="shared" si="26"/>
        <v>25511.87307946444</v>
      </c>
      <c r="G144" s="74">
        <f t="shared" si="18"/>
        <v>1.6201134423204607E-3</v>
      </c>
      <c r="H144" s="73">
        <f t="shared" si="19"/>
        <v>11.358803686315424</v>
      </c>
      <c r="I144" s="76">
        <f t="shared" si="20"/>
        <v>1502.1330794644434</v>
      </c>
      <c r="J144" s="77">
        <f t="shared" si="21"/>
        <v>1502.1330794644434</v>
      </c>
      <c r="K144" s="87">
        <f t="shared" si="22"/>
        <v>7.5637152668943809E-4</v>
      </c>
      <c r="L144" s="76">
        <f t="shared" si="23"/>
        <v>352307.5271310152</v>
      </c>
      <c r="M144" s="76">
        <f t="shared" si="24"/>
        <v>44145.350802559311</v>
      </c>
      <c r="N144" s="76">
        <f t="shared" si="25"/>
        <v>396452.87793357449</v>
      </c>
    </row>
    <row r="145" spans="1:14" x14ac:dyDescent="0.3">
      <c r="A145" s="62" t="s">
        <v>28</v>
      </c>
      <c r="B145" s="63" t="s">
        <v>165</v>
      </c>
      <c r="C145" s="64">
        <v>1229</v>
      </c>
      <c r="D145" s="78">
        <v>3538703.41</v>
      </c>
      <c r="E145" s="78">
        <v>375350</v>
      </c>
      <c r="F145" s="76">
        <f t="shared" si="26"/>
        <v>11586.696392407088</v>
      </c>
      <c r="G145" s="74">
        <f t="shared" si="18"/>
        <v>7.3580495320568512E-4</v>
      </c>
      <c r="H145" s="73">
        <f t="shared" si="19"/>
        <v>9.4277431996802985</v>
      </c>
      <c r="I145" s="76">
        <f t="shared" si="20"/>
        <v>-1551.3136075929126</v>
      </c>
      <c r="J145" s="77">
        <f t="shared" si="21"/>
        <v>0</v>
      </c>
      <c r="K145" s="87">
        <f t="shared" si="22"/>
        <v>0</v>
      </c>
      <c r="L145" s="76">
        <f t="shared" si="23"/>
        <v>160007.08144446794</v>
      </c>
      <c r="M145" s="76">
        <f t="shared" si="24"/>
        <v>0</v>
      </c>
      <c r="N145" s="76">
        <f t="shared" si="25"/>
        <v>160007.08144446794</v>
      </c>
    </row>
    <row r="146" spans="1:14" x14ac:dyDescent="0.3">
      <c r="A146" s="62" t="s">
        <v>30</v>
      </c>
      <c r="B146" s="63" t="s">
        <v>166</v>
      </c>
      <c r="C146" s="64">
        <v>140</v>
      </c>
      <c r="D146" s="78">
        <v>186953.52</v>
      </c>
      <c r="E146" s="78">
        <v>15850</v>
      </c>
      <c r="F146" s="76">
        <f t="shared" si="26"/>
        <v>1651.3244668769714</v>
      </c>
      <c r="G146" s="74">
        <f t="shared" si="18"/>
        <v>1.0486619144297703E-4</v>
      </c>
      <c r="H146" s="73">
        <f t="shared" si="19"/>
        <v>11.795174763406939</v>
      </c>
      <c r="I146" s="76">
        <f t="shared" si="20"/>
        <v>154.72446687697152</v>
      </c>
      <c r="J146" s="77">
        <f t="shared" si="21"/>
        <v>154.72446687697152</v>
      </c>
      <c r="K146" s="87">
        <f t="shared" si="22"/>
        <v>7.7908663904578164E-5</v>
      </c>
      <c r="L146" s="76">
        <f t="shared" si="23"/>
        <v>22804.050396623436</v>
      </c>
      <c r="M146" s="76">
        <f t="shared" si="24"/>
        <v>4547.1110125995692</v>
      </c>
      <c r="N146" s="76">
        <f t="shared" si="25"/>
        <v>27351.161409223005</v>
      </c>
    </row>
    <row r="147" spans="1:14" x14ac:dyDescent="0.3">
      <c r="A147" s="62" t="s">
        <v>18</v>
      </c>
      <c r="B147" s="63" t="s">
        <v>167</v>
      </c>
      <c r="C147" s="64">
        <v>7197</v>
      </c>
      <c r="D147" s="78">
        <v>15096709</v>
      </c>
      <c r="E147" s="78">
        <v>1334050</v>
      </c>
      <c r="F147" s="76">
        <f t="shared" si="26"/>
        <v>81444.48459428057</v>
      </c>
      <c r="G147" s="74">
        <f t="shared" si="18"/>
        <v>5.1720743468368488E-3</v>
      </c>
      <c r="H147" s="73">
        <f t="shared" si="19"/>
        <v>11.316449158577266</v>
      </c>
      <c r="I147" s="76">
        <f t="shared" si="20"/>
        <v>4508.5545942805838</v>
      </c>
      <c r="J147" s="77">
        <f t="shared" si="21"/>
        <v>4508.5545942805838</v>
      </c>
      <c r="K147" s="87">
        <f t="shared" si="22"/>
        <v>2.2701998699439503E-3</v>
      </c>
      <c r="L147" s="76">
        <f t="shared" si="23"/>
        <v>1124711.8107124653</v>
      </c>
      <c r="M147" s="76">
        <f t="shared" si="24"/>
        <v>132499.39495904566</v>
      </c>
      <c r="N147" s="76">
        <f t="shared" si="25"/>
        <v>1257211.2056715109</v>
      </c>
    </row>
    <row r="148" spans="1:14" x14ac:dyDescent="0.3">
      <c r="A148" s="62" t="s">
        <v>32</v>
      </c>
      <c r="B148" s="63" t="s">
        <v>168</v>
      </c>
      <c r="C148" s="64">
        <v>8659</v>
      </c>
      <c r="D148" s="78">
        <v>23575958</v>
      </c>
      <c r="E148" s="78">
        <v>1659400</v>
      </c>
      <c r="F148" s="76">
        <f t="shared" si="26"/>
        <v>123022.91208991202</v>
      </c>
      <c r="G148" s="74">
        <f t="shared" si="18"/>
        <v>7.8124829552679333E-3</v>
      </c>
      <c r="H148" s="73">
        <f t="shared" si="19"/>
        <v>14.20751958539231</v>
      </c>
      <c r="I148" s="76">
        <f t="shared" si="20"/>
        <v>30458.202089912018</v>
      </c>
      <c r="J148" s="77">
        <f t="shared" si="21"/>
        <v>30458.202089912018</v>
      </c>
      <c r="K148" s="87">
        <f t="shared" si="22"/>
        <v>1.533666832180797E-2</v>
      </c>
      <c r="L148" s="76">
        <f t="shared" si="23"/>
        <v>1698891.2497272047</v>
      </c>
      <c r="M148" s="76">
        <f t="shared" si="24"/>
        <v>895119.10393039067</v>
      </c>
      <c r="N148" s="76">
        <f t="shared" si="25"/>
        <v>2594010.3536575953</v>
      </c>
    </row>
    <row r="149" spans="1:14" x14ac:dyDescent="0.3">
      <c r="A149" s="62" t="s">
        <v>37</v>
      </c>
      <c r="B149" s="63" t="s">
        <v>169</v>
      </c>
      <c r="C149" s="64">
        <v>923</v>
      </c>
      <c r="D149" s="78">
        <v>3388106.66</v>
      </c>
      <c r="E149" s="78">
        <v>436550</v>
      </c>
      <c r="F149" s="76">
        <f t="shared" si="26"/>
        <v>7163.4920333982373</v>
      </c>
      <c r="G149" s="74">
        <f t="shared" si="18"/>
        <v>4.5491249118066116E-4</v>
      </c>
      <c r="H149" s="73">
        <f t="shared" si="19"/>
        <v>7.7610964608864963</v>
      </c>
      <c r="I149" s="76">
        <f t="shared" si="20"/>
        <v>-2703.3779666017635</v>
      </c>
      <c r="J149" s="77">
        <f t="shared" si="21"/>
        <v>0</v>
      </c>
      <c r="K149" s="87">
        <f t="shared" si="22"/>
        <v>0</v>
      </c>
      <c r="L149" s="76">
        <f t="shared" si="23"/>
        <v>98924.612710649322</v>
      </c>
      <c r="M149" s="76">
        <f t="shared" si="24"/>
        <v>0</v>
      </c>
      <c r="N149" s="76">
        <f t="shared" si="25"/>
        <v>98924.612710649322</v>
      </c>
    </row>
    <row r="150" spans="1:14" x14ac:dyDescent="0.3">
      <c r="A150" s="62" t="s">
        <v>30</v>
      </c>
      <c r="B150" s="63" t="s">
        <v>170</v>
      </c>
      <c r="C150" s="64">
        <v>1449</v>
      </c>
      <c r="D150" s="78">
        <v>2928499</v>
      </c>
      <c r="E150" s="78">
        <v>259600</v>
      </c>
      <c r="F150" s="76">
        <f t="shared" si="26"/>
        <v>16345.897731124807</v>
      </c>
      <c r="G150" s="74">
        <f t="shared" si="18"/>
        <v>1.0380346656046766E-3</v>
      </c>
      <c r="H150" s="73">
        <f t="shared" si="19"/>
        <v>11.28081278890601</v>
      </c>
      <c r="I150" s="76">
        <f t="shared" si="20"/>
        <v>856.08773112480912</v>
      </c>
      <c r="J150" s="77">
        <f t="shared" si="21"/>
        <v>856.08773112480912</v>
      </c>
      <c r="K150" s="87">
        <f t="shared" si="22"/>
        <v>4.3106725564011274E-4</v>
      </c>
      <c r="L150" s="76">
        <f t="shared" si="23"/>
        <v>225729.51779948038</v>
      </c>
      <c r="M150" s="76">
        <f t="shared" si="24"/>
        <v>25159.084587728994</v>
      </c>
      <c r="N150" s="76">
        <f t="shared" si="25"/>
        <v>250888.60238720936</v>
      </c>
    </row>
    <row r="151" spans="1:14" x14ac:dyDescent="0.3">
      <c r="A151" s="62" t="s">
        <v>30</v>
      </c>
      <c r="B151" s="63" t="s">
        <v>171</v>
      </c>
      <c r="C151" s="64">
        <v>1254</v>
      </c>
      <c r="D151" s="78">
        <v>1155248</v>
      </c>
      <c r="E151" s="78">
        <v>129950</v>
      </c>
      <c r="F151" s="76">
        <f t="shared" si="26"/>
        <v>11147.987626010005</v>
      </c>
      <c r="G151" s="74">
        <f t="shared" si="18"/>
        <v>7.0794506351864138E-4</v>
      </c>
      <c r="H151" s="73">
        <f t="shared" si="19"/>
        <v>8.8899422854944206</v>
      </c>
      <c r="I151" s="76">
        <f t="shared" si="20"/>
        <v>-2257.2723739899961</v>
      </c>
      <c r="J151" s="77">
        <f t="shared" si="21"/>
        <v>0</v>
      </c>
      <c r="K151" s="87">
        <f t="shared" si="22"/>
        <v>0</v>
      </c>
      <c r="L151" s="76">
        <f t="shared" si="23"/>
        <v>153948.71010737994</v>
      </c>
      <c r="M151" s="76">
        <f t="shared" si="24"/>
        <v>0</v>
      </c>
      <c r="N151" s="76">
        <f t="shared" si="25"/>
        <v>153948.71010737994</v>
      </c>
    </row>
    <row r="152" spans="1:14" x14ac:dyDescent="0.3">
      <c r="A152" s="62" t="s">
        <v>50</v>
      </c>
      <c r="B152" s="63" t="s">
        <v>172</v>
      </c>
      <c r="C152" s="64">
        <v>668</v>
      </c>
      <c r="D152" s="78">
        <v>2179774.65</v>
      </c>
      <c r="E152" s="78">
        <v>285800</v>
      </c>
      <c r="F152" s="76">
        <f t="shared" si="26"/>
        <v>5094.7846962911126</v>
      </c>
      <c r="G152" s="74">
        <f t="shared" si="18"/>
        <v>3.2354069599201189E-4</v>
      </c>
      <c r="H152" s="73">
        <f t="shared" si="19"/>
        <v>7.6269231980405872</v>
      </c>
      <c r="I152" s="76">
        <f t="shared" si="20"/>
        <v>-2046.1353037088875</v>
      </c>
      <c r="J152" s="77">
        <f t="shared" si="21"/>
        <v>0</v>
      </c>
      <c r="K152" s="87">
        <f t="shared" si="22"/>
        <v>0</v>
      </c>
      <c r="L152" s="76">
        <f t="shared" si="23"/>
        <v>70356.692039992777</v>
      </c>
      <c r="M152" s="76">
        <f t="shared" si="24"/>
        <v>0</v>
      </c>
      <c r="N152" s="76">
        <f t="shared" si="25"/>
        <v>70356.692039992777</v>
      </c>
    </row>
    <row r="153" spans="1:14" x14ac:dyDescent="0.3">
      <c r="A153" s="62" t="s">
        <v>30</v>
      </c>
      <c r="B153" s="63" t="s">
        <v>173</v>
      </c>
      <c r="C153" s="64">
        <v>985</v>
      </c>
      <c r="D153" s="78">
        <v>925180.68</v>
      </c>
      <c r="E153" s="78">
        <v>118900</v>
      </c>
      <c r="F153" s="76">
        <f t="shared" si="26"/>
        <v>7664.4488629100088</v>
      </c>
      <c r="G153" s="74">
        <f t="shared" si="18"/>
        <v>4.8672540005592353E-4</v>
      </c>
      <c r="H153" s="73">
        <f t="shared" si="19"/>
        <v>7.7811663582842732</v>
      </c>
      <c r="I153" s="76">
        <f t="shared" si="20"/>
        <v>-2865.2011370899904</v>
      </c>
      <c r="J153" s="77">
        <f t="shared" si="21"/>
        <v>0</v>
      </c>
      <c r="K153" s="87">
        <f t="shared" si="22"/>
        <v>0</v>
      </c>
      <c r="L153" s="76">
        <f t="shared" si="23"/>
        <v>105842.60188592281</v>
      </c>
      <c r="M153" s="76">
        <f t="shared" si="24"/>
        <v>0</v>
      </c>
      <c r="N153" s="76">
        <f t="shared" si="25"/>
        <v>105842.60188592281</v>
      </c>
    </row>
    <row r="154" spans="1:14" x14ac:dyDescent="0.3">
      <c r="A154" s="62" t="s">
        <v>37</v>
      </c>
      <c r="B154" s="63" t="s">
        <v>174</v>
      </c>
      <c r="C154" s="64">
        <v>6558</v>
      </c>
      <c r="D154" s="78">
        <v>7870040.3899999997</v>
      </c>
      <c r="E154" s="78">
        <v>674900</v>
      </c>
      <c r="F154" s="76">
        <f t="shared" si="26"/>
        <v>76473.143988176016</v>
      </c>
      <c r="G154" s="74">
        <f t="shared" si="18"/>
        <v>4.8563728804170174E-3</v>
      </c>
      <c r="H154" s="73">
        <f t="shared" si="19"/>
        <v>11.661046658764262</v>
      </c>
      <c r="I154" s="76">
        <f t="shared" si="20"/>
        <v>6368.1239881760312</v>
      </c>
      <c r="J154" s="77">
        <f t="shared" si="21"/>
        <v>6368.1239881760312</v>
      </c>
      <c r="K154" s="87">
        <f t="shared" si="22"/>
        <v>3.20655188873254E-3</v>
      </c>
      <c r="L154" s="76">
        <f t="shared" si="23"/>
        <v>1056059.8262028487</v>
      </c>
      <c r="M154" s="76">
        <f t="shared" si="24"/>
        <v>187149.24213802212</v>
      </c>
      <c r="N154" s="76">
        <f t="shared" si="25"/>
        <v>1243209.0683408708</v>
      </c>
    </row>
    <row r="155" spans="1:14" x14ac:dyDescent="0.3">
      <c r="A155" s="62" t="s">
        <v>53</v>
      </c>
      <c r="B155" s="63" t="s">
        <v>175</v>
      </c>
      <c r="C155" s="64">
        <v>12688</v>
      </c>
      <c r="D155" s="78">
        <v>48270929.219999999</v>
      </c>
      <c r="E155" s="78">
        <v>4466750</v>
      </c>
      <c r="F155" s="76">
        <f t="shared" si="26"/>
        <v>137115.69932128728</v>
      </c>
      <c r="G155" s="74">
        <f t="shared" si="18"/>
        <v>8.7074354333629873E-3</v>
      </c>
      <c r="H155" s="73">
        <f t="shared" si="19"/>
        <v>10.80672283427548</v>
      </c>
      <c r="I155" s="76">
        <f t="shared" si="20"/>
        <v>1480.9793212872905</v>
      </c>
      <c r="J155" s="77">
        <f t="shared" si="21"/>
        <v>1480.9793212872905</v>
      </c>
      <c r="K155" s="87">
        <f t="shared" si="22"/>
        <v>7.4571994023121498E-4</v>
      </c>
      <c r="L155" s="76">
        <f t="shared" si="23"/>
        <v>1893506.3218704527</v>
      </c>
      <c r="M155" s="76">
        <f t="shared" si="24"/>
        <v>43523.674808408461</v>
      </c>
      <c r="N155" s="76">
        <f t="shared" si="25"/>
        <v>1937029.9966788611</v>
      </c>
    </row>
    <row r="156" spans="1:14" x14ac:dyDescent="0.3">
      <c r="A156" s="62" t="s">
        <v>22</v>
      </c>
      <c r="B156" s="63" t="s">
        <v>176</v>
      </c>
      <c r="C156" s="64">
        <v>3052</v>
      </c>
      <c r="D156" s="78">
        <v>4918098.6399999997</v>
      </c>
      <c r="E156" s="78">
        <v>407850</v>
      </c>
      <c r="F156" s="76">
        <f t="shared" si="26"/>
        <v>36802.83694809366</v>
      </c>
      <c r="G156" s="74">
        <f t="shared" si="18"/>
        <v>2.3371381109264415E-3</v>
      </c>
      <c r="H156" s="73">
        <f t="shared" si="19"/>
        <v>12.058596640921907</v>
      </c>
      <c r="I156" s="76">
        <f t="shared" si="20"/>
        <v>4176.9569480936625</v>
      </c>
      <c r="J156" s="77">
        <f t="shared" si="21"/>
        <v>4176.9569480936625</v>
      </c>
      <c r="K156" s="87">
        <f t="shared" si="22"/>
        <v>2.1032299647325906E-3</v>
      </c>
      <c r="L156" s="76">
        <f t="shared" si="23"/>
        <v>508230.67503521085</v>
      </c>
      <c r="M156" s="76">
        <f t="shared" si="24"/>
        <v>122754.2567843084</v>
      </c>
      <c r="N156" s="76">
        <f t="shared" si="25"/>
        <v>630984.93181951926</v>
      </c>
    </row>
    <row r="157" spans="1:14" x14ac:dyDescent="0.3">
      <c r="A157" s="62" t="s">
        <v>50</v>
      </c>
      <c r="B157" s="63" t="s">
        <v>177</v>
      </c>
      <c r="C157" s="64">
        <v>8136</v>
      </c>
      <c r="D157" s="78">
        <v>10402471</v>
      </c>
      <c r="E157" s="78">
        <v>868200</v>
      </c>
      <c r="F157" s="76">
        <f t="shared" si="26"/>
        <v>97482.727546648239</v>
      </c>
      <c r="G157" s="74">
        <f t="shared" si="18"/>
        <v>6.1905716134780684E-3</v>
      </c>
      <c r="H157" s="73">
        <f t="shared" si="19"/>
        <v>11.981652844966598</v>
      </c>
      <c r="I157" s="76">
        <f t="shared" si="20"/>
        <v>10508.88754664825</v>
      </c>
      <c r="J157" s="77">
        <f t="shared" si="21"/>
        <v>10508.88754664825</v>
      </c>
      <c r="K157" s="87">
        <f t="shared" si="22"/>
        <v>5.2915573367839606E-3</v>
      </c>
      <c r="L157" s="76">
        <f t="shared" si="23"/>
        <v>1346192.7539766163</v>
      </c>
      <c r="M157" s="76">
        <f t="shared" si="24"/>
        <v>308839.83159257437</v>
      </c>
      <c r="N157" s="76">
        <f t="shared" si="25"/>
        <v>1655032.5855691908</v>
      </c>
    </row>
    <row r="158" spans="1:14" x14ac:dyDescent="0.3">
      <c r="A158" s="62" t="s">
        <v>22</v>
      </c>
      <c r="B158" s="63" t="s">
        <v>178</v>
      </c>
      <c r="C158" s="64">
        <v>1216</v>
      </c>
      <c r="D158" s="78">
        <v>3132456</v>
      </c>
      <c r="E158" s="78">
        <v>316500</v>
      </c>
      <c r="F158" s="76">
        <f t="shared" si="26"/>
        <v>12034.965232227489</v>
      </c>
      <c r="G158" s="74">
        <f t="shared" si="18"/>
        <v>7.6427194858874907E-4</v>
      </c>
      <c r="H158" s="73">
        <f t="shared" si="19"/>
        <v>9.8971753554502371</v>
      </c>
      <c r="I158" s="76">
        <f t="shared" si="20"/>
        <v>-964.07476777251111</v>
      </c>
      <c r="J158" s="77">
        <f t="shared" si="21"/>
        <v>0</v>
      </c>
      <c r="K158" s="87">
        <f t="shared" si="22"/>
        <v>0</v>
      </c>
      <c r="L158" s="76">
        <f t="shared" si="23"/>
        <v>166197.47310858051</v>
      </c>
      <c r="M158" s="76">
        <f t="shared" si="24"/>
        <v>0</v>
      </c>
      <c r="N158" s="76">
        <f t="shared" si="25"/>
        <v>166197.47310858051</v>
      </c>
    </row>
    <row r="159" spans="1:14" x14ac:dyDescent="0.3">
      <c r="A159" s="62" t="s">
        <v>26</v>
      </c>
      <c r="B159" s="63" t="s">
        <v>179</v>
      </c>
      <c r="C159" s="64">
        <v>3352</v>
      </c>
      <c r="D159" s="78">
        <v>4526950</v>
      </c>
      <c r="E159" s="78">
        <v>228850</v>
      </c>
      <c r="F159" s="76">
        <f t="shared" si="26"/>
        <v>66306.910203189866</v>
      </c>
      <c r="G159" s="74">
        <f t="shared" si="18"/>
        <v>4.2107733996761768E-3</v>
      </c>
      <c r="H159" s="73">
        <f t="shared" si="19"/>
        <v>19.781297793314398</v>
      </c>
      <c r="I159" s="76">
        <f t="shared" si="20"/>
        <v>30474.030203189861</v>
      </c>
      <c r="J159" s="77">
        <f t="shared" si="21"/>
        <v>30474.030203189861</v>
      </c>
      <c r="K159" s="87">
        <f t="shared" si="22"/>
        <v>1.5344638277578364E-2</v>
      </c>
      <c r="L159" s="76">
        <f t="shared" si="23"/>
        <v>915668.69639955484</v>
      </c>
      <c r="M159" s="76">
        <f t="shared" si="24"/>
        <v>895584.26751858776</v>
      </c>
      <c r="N159" s="76">
        <f t="shared" si="25"/>
        <v>1811252.9639181425</v>
      </c>
    </row>
    <row r="160" spans="1:14" x14ac:dyDescent="0.3">
      <c r="A160" s="62" t="s">
        <v>26</v>
      </c>
      <c r="B160" s="63" t="s">
        <v>180</v>
      </c>
      <c r="C160" s="64">
        <v>4149</v>
      </c>
      <c r="D160" s="78">
        <v>5305008</v>
      </c>
      <c r="E160" s="78">
        <v>346700</v>
      </c>
      <c r="F160" s="76">
        <f t="shared" si="26"/>
        <v>63485.659625036053</v>
      </c>
      <c r="G160" s="74">
        <f t="shared" si="18"/>
        <v>4.0316118786234345E-3</v>
      </c>
      <c r="H160" s="73">
        <f t="shared" si="19"/>
        <v>15.301436400346121</v>
      </c>
      <c r="I160" s="76">
        <f t="shared" si="20"/>
        <v>19132.849625036059</v>
      </c>
      <c r="J160" s="77">
        <f t="shared" si="21"/>
        <v>19132.849625036059</v>
      </c>
      <c r="K160" s="87">
        <f t="shared" si="22"/>
        <v>9.6339950691769032E-3</v>
      </c>
      <c r="L160" s="76">
        <f t="shared" si="23"/>
        <v>876708.49102732039</v>
      </c>
      <c r="M160" s="76">
        <f t="shared" si="24"/>
        <v>562284.64048669196</v>
      </c>
      <c r="N160" s="76">
        <f t="shared" si="25"/>
        <v>1438993.1315140123</v>
      </c>
    </row>
    <row r="161" spans="1:14" x14ac:dyDescent="0.3">
      <c r="A161" s="62" t="s">
        <v>62</v>
      </c>
      <c r="B161" s="63" t="s">
        <v>181</v>
      </c>
      <c r="C161" s="64">
        <v>1260</v>
      </c>
      <c r="D161" s="78">
        <v>1446216.15</v>
      </c>
      <c r="E161" s="78">
        <v>164150</v>
      </c>
      <c r="F161" s="76">
        <f t="shared" si="26"/>
        <v>11101.019488272921</v>
      </c>
      <c r="G161" s="74">
        <f t="shared" si="18"/>
        <v>7.0496238517622442E-4</v>
      </c>
      <c r="H161" s="73">
        <f t="shared" si="19"/>
        <v>8.8103329272007311</v>
      </c>
      <c r="I161" s="76">
        <f t="shared" si="20"/>
        <v>-2368.3805117270781</v>
      </c>
      <c r="J161" s="77">
        <f t="shared" si="21"/>
        <v>0</v>
      </c>
      <c r="K161" s="87">
        <f t="shared" si="22"/>
        <v>0</v>
      </c>
      <c r="L161" s="76">
        <f t="shared" si="23"/>
        <v>153300.10118679775</v>
      </c>
      <c r="M161" s="76">
        <f t="shared" si="24"/>
        <v>0</v>
      </c>
      <c r="N161" s="76">
        <f t="shared" si="25"/>
        <v>153300.10118679775</v>
      </c>
    </row>
    <row r="162" spans="1:14" x14ac:dyDescent="0.3">
      <c r="A162" s="62" t="s">
        <v>32</v>
      </c>
      <c r="B162" s="63" t="s">
        <v>182</v>
      </c>
      <c r="C162" s="64">
        <v>1604</v>
      </c>
      <c r="D162" s="78">
        <v>2595167.9</v>
      </c>
      <c r="E162" s="78">
        <v>302400</v>
      </c>
      <c r="F162" s="76">
        <f t="shared" si="26"/>
        <v>13765.374707671957</v>
      </c>
      <c r="G162" s="74">
        <f t="shared" si="18"/>
        <v>8.7416037752354576E-4</v>
      </c>
      <c r="H162" s="73">
        <f t="shared" si="19"/>
        <v>8.5819044312169304</v>
      </c>
      <c r="I162" s="76">
        <f t="shared" si="20"/>
        <v>-3381.3852923280429</v>
      </c>
      <c r="J162" s="77">
        <f t="shared" si="21"/>
        <v>0</v>
      </c>
      <c r="K162" s="87">
        <f t="shared" si="22"/>
        <v>0</v>
      </c>
      <c r="L162" s="76">
        <f t="shared" si="23"/>
        <v>190093.65201002851</v>
      </c>
      <c r="M162" s="76">
        <f t="shared" si="24"/>
        <v>0</v>
      </c>
      <c r="N162" s="76">
        <f t="shared" si="25"/>
        <v>190093.65201002851</v>
      </c>
    </row>
    <row r="163" spans="1:14" x14ac:dyDescent="0.3">
      <c r="A163" s="62" t="s">
        <v>62</v>
      </c>
      <c r="B163" s="63" t="s">
        <v>183</v>
      </c>
      <c r="C163" s="64">
        <v>739</v>
      </c>
      <c r="D163" s="78">
        <v>1308399.79</v>
      </c>
      <c r="E163" s="78">
        <v>97600</v>
      </c>
      <c r="F163" s="76">
        <f t="shared" si="26"/>
        <v>9906.8385738729521</v>
      </c>
      <c r="G163" s="74">
        <f t="shared" si="18"/>
        <v>6.2912677146194731E-4</v>
      </c>
      <c r="H163" s="73">
        <f t="shared" si="19"/>
        <v>13.405735553278689</v>
      </c>
      <c r="I163" s="76">
        <f t="shared" si="20"/>
        <v>2006.9285738729513</v>
      </c>
      <c r="J163" s="77">
        <f t="shared" si="21"/>
        <v>2006.9285738729513</v>
      </c>
      <c r="K163" s="87">
        <f t="shared" si="22"/>
        <v>1.0105520277325552E-3</v>
      </c>
      <c r="L163" s="76">
        <f t="shared" si="23"/>
        <v>136808.99825645424</v>
      </c>
      <c r="M163" s="76">
        <f t="shared" si="24"/>
        <v>58980.503885107762</v>
      </c>
      <c r="N163" s="76">
        <f t="shared" si="25"/>
        <v>195789.502141562</v>
      </c>
    </row>
    <row r="164" spans="1:14" x14ac:dyDescent="0.3">
      <c r="A164" s="62" t="s">
        <v>53</v>
      </c>
      <c r="B164" s="63" t="s">
        <v>184</v>
      </c>
      <c r="C164" s="64">
        <v>8951</v>
      </c>
      <c r="D164" s="78">
        <v>29722013</v>
      </c>
      <c r="E164" s="78">
        <v>2631550</v>
      </c>
      <c r="F164" s="76">
        <f t="shared" si="26"/>
        <v>101096.97264463909</v>
      </c>
      <c r="G164" s="74">
        <f t="shared" si="18"/>
        <v>6.4200916902226145E-3</v>
      </c>
      <c r="H164" s="73">
        <f t="shared" si="19"/>
        <v>11.294489179380973</v>
      </c>
      <c r="I164" s="76">
        <f t="shared" si="20"/>
        <v>5410.7826446390918</v>
      </c>
      <c r="J164" s="77">
        <f t="shared" si="21"/>
        <v>5410.7826446390918</v>
      </c>
      <c r="K164" s="87">
        <f t="shared" si="22"/>
        <v>2.7245002360040621E-3</v>
      </c>
      <c r="L164" s="76">
        <f t="shared" si="23"/>
        <v>1396103.8580712625</v>
      </c>
      <c r="M164" s="76">
        <f t="shared" si="24"/>
        <v>159014.4716399918</v>
      </c>
      <c r="N164" s="76">
        <f t="shared" si="25"/>
        <v>1555118.3297112542</v>
      </c>
    </row>
    <row r="165" spans="1:14" x14ac:dyDescent="0.3">
      <c r="A165" s="62" t="s">
        <v>32</v>
      </c>
      <c r="B165" s="63" t="s">
        <v>185</v>
      </c>
      <c r="C165" s="64">
        <v>31</v>
      </c>
      <c r="D165" s="78">
        <v>320672.28000000003</v>
      </c>
      <c r="E165" s="78">
        <v>17350</v>
      </c>
      <c r="F165" s="76">
        <f t="shared" si="26"/>
        <v>572.95911700288195</v>
      </c>
      <c r="G165" s="74">
        <f t="shared" si="18"/>
        <v>3.6385363178355748E-5</v>
      </c>
      <c r="H165" s="73">
        <f t="shared" si="19"/>
        <v>18.482552161383285</v>
      </c>
      <c r="I165" s="76">
        <f t="shared" si="20"/>
        <v>241.56911700288185</v>
      </c>
      <c r="J165" s="77">
        <f t="shared" si="21"/>
        <v>241.56911700288185</v>
      </c>
      <c r="K165" s="87">
        <f t="shared" si="22"/>
        <v>1.2163769264280706E-4</v>
      </c>
      <c r="L165" s="76">
        <f t="shared" si="23"/>
        <v>7912.30847808423</v>
      </c>
      <c r="M165" s="76">
        <f t="shared" si="24"/>
        <v>7099.339971235313</v>
      </c>
      <c r="N165" s="76">
        <f t="shared" si="25"/>
        <v>15011.648449319542</v>
      </c>
    </row>
    <row r="166" spans="1:14" x14ac:dyDescent="0.3">
      <c r="A166" s="62" t="s">
        <v>26</v>
      </c>
      <c r="B166" s="63" t="s">
        <v>186</v>
      </c>
      <c r="C166" s="64">
        <v>1048</v>
      </c>
      <c r="D166" s="78">
        <v>1027722</v>
      </c>
      <c r="E166" s="78">
        <v>83550</v>
      </c>
      <c r="F166" s="76">
        <f t="shared" si="26"/>
        <v>12891.114973070018</v>
      </c>
      <c r="G166" s="74">
        <f t="shared" si="18"/>
        <v>8.1864113188853053E-4</v>
      </c>
      <c r="H166" s="73">
        <f t="shared" si="19"/>
        <v>12.300682226211849</v>
      </c>
      <c r="I166" s="76">
        <f t="shared" si="20"/>
        <v>1687.9949730700187</v>
      </c>
      <c r="J166" s="77">
        <f t="shared" si="21"/>
        <v>1687.9949730700187</v>
      </c>
      <c r="K166" s="87">
        <f t="shared" si="22"/>
        <v>8.4995887000921912E-4</v>
      </c>
      <c r="L166" s="76">
        <f t="shared" si="23"/>
        <v>178020.51711285958</v>
      </c>
      <c r="M166" s="76">
        <f t="shared" si="24"/>
        <v>49607.542272952451</v>
      </c>
      <c r="N166" s="76">
        <f t="shared" si="25"/>
        <v>227628.05938581203</v>
      </c>
    </row>
    <row r="167" spans="1:14" x14ac:dyDescent="0.3">
      <c r="A167" s="62" t="s">
        <v>39</v>
      </c>
      <c r="B167" s="63" t="s">
        <v>187</v>
      </c>
      <c r="C167" s="64">
        <v>1149</v>
      </c>
      <c r="D167" s="78">
        <v>3224043.65</v>
      </c>
      <c r="E167" s="78">
        <v>485600</v>
      </c>
      <c r="F167" s="76">
        <f t="shared" si="26"/>
        <v>7628.5546825576603</v>
      </c>
      <c r="G167" s="74">
        <f t="shared" si="18"/>
        <v>4.8444596553895252E-4</v>
      </c>
      <c r="H167" s="73">
        <f t="shared" si="19"/>
        <v>6.6392991144975291</v>
      </c>
      <c r="I167" s="76">
        <f t="shared" si="20"/>
        <v>-4654.2553174423383</v>
      </c>
      <c r="J167" s="77">
        <f t="shared" si="21"/>
        <v>0</v>
      </c>
      <c r="K167" s="87">
        <f t="shared" si="22"/>
        <v>0</v>
      </c>
      <c r="L167" s="76">
        <f t="shared" si="23"/>
        <v>105346.91935101284</v>
      </c>
      <c r="M167" s="76">
        <f t="shared" si="24"/>
        <v>0</v>
      </c>
      <c r="N167" s="76">
        <f t="shared" si="25"/>
        <v>105346.91935101284</v>
      </c>
    </row>
    <row r="168" spans="1:14" x14ac:dyDescent="0.3">
      <c r="A168" s="62" t="s">
        <v>53</v>
      </c>
      <c r="B168" s="63" t="s">
        <v>188</v>
      </c>
      <c r="C168" s="64">
        <v>32</v>
      </c>
      <c r="D168" s="78">
        <v>3569524</v>
      </c>
      <c r="E168" s="78">
        <v>339400</v>
      </c>
      <c r="F168" s="76">
        <f t="shared" si="26"/>
        <v>336.54911019446081</v>
      </c>
      <c r="G168" s="74">
        <f t="shared" si="18"/>
        <v>2.1372313029650823E-5</v>
      </c>
      <c r="H168" s="73">
        <f t="shared" si="19"/>
        <v>10.5171596935769</v>
      </c>
      <c r="I168" s="76">
        <f t="shared" si="20"/>
        <v>-5.5308898055391751</v>
      </c>
      <c r="J168" s="77">
        <f t="shared" si="21"/>
        <v>0</v>
      </c>
      <c r="K168" s="87">
        <f t="shared" si="22"/>
        <v>0</v>
      </c>
      <c r="L168" s="76">
        <f t="shared" si="23"/>
        <v>4647.5922956121522</v>
      </c>
      <c r="M168" s="76">
        <f t="shared" si="24"/>
        <v>0</v>
      </c>
      <c r="N168" s="76">
        <f t="shared" si="25"/>
        <v>4647.5922956121522</v>
      </c>
    </row>
    <row r="169" spans="1:14" x14ac:dyDescent="0.3">
      <c r="A169" s="62" t="s">
        <v>35</v>
      </c>
      <c r="B169" s="63" t="s">
        <v>189</v>
      </c>
      <c r="C169" s="64">
        <v>3494</v>
      </c>
      <c r="D169" s="78">
        <v>7107008</v>
      </c>
      <c r="E169" s="78">
        <v>700400</v>
      </c>
      <c r="F169" s="76">
        <f t="shared" si="26"/>
        <v>35453.863438035405</v>
      </c>
      <c r="G169" s="74">
        <f t="shared" si="18"/>
        <v>2.2514725029888264E-3</v>
      </c>
      <c r="H169" s="73">
        <f t="shared" si="19"/>
        <v>10.147070245573957</v>
      </c>
      <c r="I169" s="76">
        <f t="shared" si="20"/>
        <v>-1896.9965619645925</v>
      </c>
      <c r="J169" s="77">
        <f t="shared" si="21"/>
        <v>0</v>
      </c>
      <c r="K169" s="87">
        <f t="shared" si="22"/>
        <v>0</v>
      </c>
      <c r="L169" s="76">
        <f t="shared" si="23"/>
        <v>489601.95577129989</v>
      </c>
      <c r="M169" s="76">
        <f t="shared" si="24"/>
        <v>0</v>
      </c>
      <c r="N169" s="76">
        <f t="shared" si="25"/>
        <v>489601.95577129989</v>
      </c>
    </row>
    <row r="170" spans="1:14" x14ac:dyDescent="0.3">
      <c r="A170" s="62" t="s">
        <v>22</v>
      </c>
      <c r="B170" s="63" t="s">
        <v>190</v>
      </c>
      <c r="C170" s="64">
        <v>6198</v>
      </c>
      <c r="D170" s="78">
        <v>7978660.2199999997</v>
      </c>
      <c r="E170" s="78">
        <v>690850</v>
      </c>
      <c r="F170" s="76">
        <f t="shared" si="26"/>
        <v>71581.003175161037</v>
      </c>
      <c r="G170" s="74">
        <f t="shared" si="18"/>
        <v>4.5457009407988344E-3</v>
      </c>
      <c r="H170" s="73">
        <f t="shared" si="19"/>
        <v>11.549048592313817</v>
      </c>
      <c r="I170" s="76">
        <f t="shared" si="20"/>
        <v>5324.3831751610387</v>
      </c>
      <c r="J170" s="77">
        <f t="shared" si="21"/>
        <v>5324.3831751610387</v>
      </c>
      <c r="K170" s="87">
        <f t="shared" si="22"/>
        <v>2.6809953698056746E-3</v>
      </c>
      <c r="L170" s="76">
        <f t="shared" si="23"/>
        <v>988501.55532083451</v>
      </c>
      <c r="M170" s="76">
        <f t="shared" si="24"/>
        <v>156475.32584698155</v>
      </c>
      <c r="N170" s="76">
        <f t="shared" si="25"/>
        <v>1144976.881167816</v>
      </c>
    </row>
    <row r="171" spans="1:14" x14ac:dyDescent="0.3">
      <c r="A171" s="62" t="s">
        <v>26</v>
      </c>
      <c r="B171" s="63" t="s">
        <v>191</v>
      </c>
      <c r="C171" s="64">
        <v>85</v>
      </c>
      <c r="D171" s="78">
        <v>6605.06</v>
      </c>
      <c r="E171" s="78">
        <v>10500</v>
      </c>
      <c r="F171" s="76">
        <f t="shared" si="26"/>
        <v>53.469533333333331</v>
      </c>
      <c r="G171" s="74">
        <f t="shared" si="18"/>
        <v>3.395544867995784E-6</v>
      </c>
      <c r="H171" s="73">
        <f t="shared" si="19"/>
        <v>0.62905333333333335</v>
      </c>
      <c r="I171" s="76">
        <f t="shared" si="20"/>
        <v>-855.18046666666669</v>
      </c>
      <c r="J171" s="77">
        <f t="shared" si="21"/>
        <v>0</v>
      </c>
      <c r="K171" s="87">
        <f t="shared" si="22"/>
        <v>0</v>
      </c>
      <c r="L171" s="76">
        <f t="shared" si="23"/>
        <v>738.39027839470202</v>
      </c>
      <c r="M171" s="76">
        <f t="shared" si="24"/>
        <v>0</v>
      </c>
      <c r="N171" s="76">
        <f t="shared" si="25"/>
        <v>738.39027839470202</v>
      </c>
    </row>
    <row r="172" spans="1:14" x14ac:dyDescent="0.3">
      <c r="A172" s="62" t="s">
        <v>30</v>
      </c>
      <c r="B172" s="63" t="s">
        <v>192</v>
      </c>
      <c r="C172" s="64">
        <v>1040</v>
      </c>
      <c r="D172" s="78">
        <v>1090178</v>
      </c>
      <c r="E172" s="78">
        <v>105050</v>
      </c>
      <c r="F172" s="76">
        <f t="shared" si="26"/>
        <v>10792.814088529272</v>
      </c>
      <c r="G172" s="74">
        <f t="shared" si="18"/>
        <v>6.8539001941675512E-4</v>
      </c>
      <c r="H172" s="73">
        <f t="shared" si="19"/>
        <v>10.377705854355069</v>
      </c>
      <c r="I172" s="76">
        <f t="shared" si="20"/>
        <v>-324.78591147072763</v>
      </c>
      <c r="J172" s="77">
        <f t="shared" si="21"/>
        <v>0</v>
      </c>
      <c r="K172" s="87">
        <f t="shared" si="22"/>
        <v>0</v>
      </c>
      <c r="L172" s="76">
        <f t="shared" si="23"/>
        <v>149043.9228225555</v>
      </c>
      <c r="M172" s="76">
        <f t="shared" si="24"/>
        <v>0</v>
      </c>
      <c r="N172" s="76">
        <f t="shared" si="25"/>
        <v>149043.9228225555</v>
      </c>
    </row>
    <row r="173" spans="1:14" x14ac:dyDescent="0.3">
      <c r="A173" s="62" t="s">
        <v>41</v>
      </c>
      <c r="B173" s="63" t="s">
        <v>193</v>
      </c>
      <c r="C173" s="64">
        <v>1104</v>
      </c>
      <c r="D173" s="78">
        <v>4879393.74</v>
      </c>
      <c r="E173" s="78">
        <v>942800</v>
      </c>
      <c r="F173" s="76">
        <f t="shared" si="26"/>
        <v>5713.6727714891813</v>
      </c>
      <c r="G173" s="74">
        <f t="shared" si="18"/>
        <v>3.6284274515151942E-4</v>
      </c>
      <c r="H173" s="73">
        <f t="shared" si="19"/>
        <v>5.1754282350445484</v>
      </c>
      <c r="I173" s="76">
        <f t="shared" si="20"/>
        <v>-6088.087228510818</v>
      </c>
      <c r="J173" s="77">
        <f t="shared" si="21"/>
        <v>0</v>
      </c>
      <c r="K173" s="87">
        <f t="shared" si="22"/>
        <v>0</v>
      </c>
      <c r="L173" s="76">
        <f t="shared" si="23"/>
        <v>78903.258835177025</v>
      </c>
      <c r="M173" s="76">
        <f t="shared" si="24"/>
        <v>0</v>
      </c>
      <c r="N173" s="76">
        <f t="shared" si="25"/>
        <v>78903.258835177025</v>
      </c>
    </row>
    <row r="174" spans="1:14" x14ac:dyDescent="0.3">
      <c r="A174" s="62" t="s">
        <v>35</v>
      </c>
      <c r="B174" s="63" t="s">
        <v>194</v>
      </c>
      <c r="C174" s="64">
        <v>207</v>
      </c>
      <c r="D174" s="78">
        <v>621910</v>
      </c>
      <c r="E174" s="78">
        <v>53000</v>
      </c>
      <c r="F174" s="76">
        <f t="shared" si="26"/>
        <v>2428.9692452830191</v>
      </c>
      <c r="G174" s="74">
        <f t="shared" si="18"/>
        <v>1.5424997266992572E-4</v>
      </c>
      <c r="H174" s="73">
        <f t="shared" si="19"/>
        <v>11.734150943396227</v>
      </c>
      <c r="I174" s="76">
        <f t="shared" si="20"/>
        <v>216.13924528301899</v>
      </c>
      <c r="J174" s="77">
        <f t="shared" si="21"/>
        <v>216.13924528301899</v>
      </c>
      <c r="K174" s="87">
        <f t="shared" si="22"/>
        <v>1.088329477375641E-4</v>
      </c>
      <c r="L174" s="76">
        <f t="shared" si="23"/>
        <v>33542.976073041558</v>
      </c>
      <c r="M174" s="76">
        <f t="shared" si="24"/>
        <v>6351.9956624756169</v>
      </c>
      <c r="N174" s="76">
        <f t="shared" si="25"/>
        <v>39894.971735517174</v>
      </c>
    </row>
    <row r="175" spans="1:14" x14ac:dyDescent="0.3">
      <c r="A175" s="62" t="s">
        <v>30</v>
      </c>
      <c r="B175" s="63" t="s">
        <v>195</v>
      </c>
      <c r="C175" s="64">
        <v>4777</v>
      </c>
      <c r="D175" s="78">
        <v>5346570.92</v>
      </c>
      <c r="E175" s="78">
        <v>538700</v>
      </c>
      <c r="F175" s="76">
        <f t="shared" si="26"/>
        <v>47411.489298013737</v>
      </c>
      <c r="G175" s="74">
        <f t="shared" si="18"/>
        <v>3.010833069484571E-3</v>
      </c>
      <c r="H175" s="73">
        <f t="shared" si="19"/>
        <v>9.9249506589938736</v>
      </c>
      <c r="I175" s="76">
        <f t="shared" si="20"/>
        <v>-3654.6407019862631</v>
      </c>
      <c r="J175" s="77">
        <f t="shared" si="21"/>
        <v>0</v>
      </c>
      <c r="K175" s="87">
        <f t="shared" si="22"/>
        <v>0</v>
      </c>
      <c r="L175" s="76">
        <f t="shared" si="23"/>
        <v>654731.40682982956</v>
      </c>
      <c r="M175" s="76">
        <f t="shared" si="24"/>
        <v>0</v>
      </c>
      <c r="N175" s="76">
        <f t="shared" si="25"/>
        <v>654731.40682982956</v>
      </c>
    </row>
    <row r="176" spans="1:14" x14ac:dyDescent="0.3">
      <c r="A176" s="62" t="s">
        <v>26</v>
      </c>
      <c r="B176" s="63" t="s">
        <v>196</v>
      </c>
      <c r="C176" s="64">
        <v>5</v>
      </c>
      <c r="D176" s="78">
        <v>118519.32</v>
      </c>
      <c r="E176" s="78">
        <v>17550</v>
      </c>
      <c r="F176" s="76">
        <f t="shared" si="26"/>
        <v>33.76618803418804</v>
      </c>
      <c r="G176" s="74">
        <f t="shared" si="18"/>
        <v>2.1442978710231468E-6</v>
      </c>
      <c r="H176" s="73">
        <f t="shared" si="19"/>
        <v>6.7532376068376072</v>
      </c>
      <c r="I176" s="76">
        <f t="shared" si="20"/>
        <v>-19.683811965811962</v>
      </c>
      <c r="J176" s="77">
        <f t="shared" si="21"/>
        <v>0</v>
      </c>
      <c r="K176" s="87">
        <f t="shared" si="22"/>
        <v>0</v>
      </c>
      <c r="L176" s="76">
        <f t="shared" si="23"/>
        <v>466.29591523569115</v>
      </c>
      <c r="M176" s="76">
        <f t="shared" si="24"/>
        <v>0</v>
      </c>
      <c r="N176" s="76">
        <f t="shared" si="25"/>
        <v>466.29591523569115</v>
      </c>
    </row>
    <row r="177" spans="1:14" x14ac:dyDescent="0.3">
      <c r="A177" s="62" t="s">
        <v>53</v>
      </c>
      <c r="B177" s="63" t="s">
        <v>197</v>
      </c>
      <c r="C177" s="64">
        <v>18620</v>
      </c>
      <c r="D177" s="78">
        <v>35774895</v>
      </c>
      <c r="E177" s="78">
        <v>3226800</v>
      </c>
      <c r="F177" s="76">
        <f t="shared" si="26"/>
        <v>206436.26654890293</v>
      </c>
      <c r="G177" s="74">
        <f t="shared" si="18"/>
        <v>1.3109588989274961E-2</v>
      </c>
      <c r="H177" s="73">
        <f t="shared" si="19"/>
        <v>11.086802714763852</v>
      </c>
      <c r="I177" s="76">
        <f t="shared" si="20"/>
        <v>7388.4665489029367</v>
      </c>
      <c r="J177" s="77">
        <f t="shared" si="21"/>
        <v>7388.4665489029367</v>
      </c>
      <c r="K177" s="87">
        <f t="shared" si="22"/>
        <v>3.7203266474099637E-3</v>
      </c>
      <c r="L177" s="76">
        <f t="shared" si="23"/>
        <v>2850792.2703858903</v>
      </c>
      <c r="M177" s="76">
        <f t="shared" si="24"/>
        <v>217135.52025003216</v>
      </c>
      <c r="N177" s="76">
        <f t="shared" si="25"/>
        <v>3067927.7906359225</v>
      </c>
    </row>
    <row r="178" spans="1:14" x14ac:dyDescent="0.3">
      <c r="A178" s="62" t="s">
        <v>32</v>
      </c>
      <c r="B178" s="63" t="s">
        <v>198</v>
      </c>
      <c r="C178" s="64">
        <v>1723</v>
      </c>
      <c r="D178" s="78">
        <v>6007519.5499999998</v>
      </c>
      <c r="E178" s="78">
        <v>706000</v>
      </c>
      <c r="F178" s="76">
        <f t="shared" si="26"/>
        <v>14661.41102641643</v>
      </c>
      <c r="G178" s="74">
        <f t="shared" si="18"/>
        <v>9.3106252972082132E-4</v>
      </c>
      <c r="H178" s="73">
        <f t="shared" si="19"/>
        <v>8.5092344900849852</v>
      </c>
      <c r="I178" s="76">
        <f t="shared" si="20"/>
        <v>-3757.4589735835698</v>
      </c>
      <c r="J178" s="77">
        <f t="shared" si="21"/>
        <v>0</v>
      </c>
      <c r="K178" s="87">
        <f t="shared" si="22"/>
        <v>0</v>
      </c>
      <c r="L178" s="76">
        <f t="shared" si="23"/>
        <v>202467.51176909683</v>
      </c>
      <c r="M178" s="76">
        <f t="shared" si="24"/>
        <v>0</v>
      </c>
      <c r="N178" s="76">
        <f t="shared" si="25"/>
        <v>202467.51176909683</v>
      </c>
    </row>
    <row r="179" spans="1:14" x14ac:dyDescent="0.3">
      <c r="A179" s="62" t="s">
        <v>26</v>
      </c>
      <c r="B179" s="63" t="s">
        <v>199</v>
      </c>
      <c r="C179" s="64">
        <v>356</v>
      </c>
      <c r="D179" s="78">
        <v>474718</v>
      </c>
      <c r="E179" s="78">
        <v>33550</v>
      </c>
      <c r="F179" s="76">
        <f t="shared" si="26"/>
        <v>5037.246140089419</v>
      </c>
      <c r="G179" s="74">
        <f t="shared" si="18"/>
        <v>3.1988675070686112E-4</v>
      </c>
      <c r="H179" s="73">
        <f t="shared" si="19"/>
        <v>14.14956780923994</v>
      </c>
      <c r="I179" s="76">
        <f t="shared" si="20"/>
        <v>1231.6061400894189</v>
      </c>
      <c r="J179" s="77">
        <f t="shared" si="21"/>
        <v>1231.6061400894189</v>
      </c>
      <c r="K179" s="87">
        <f t="shared" si="22"/>
        <v>6.2015265437842992E-4</v>
      </c>
      <c r="L179" s="76">
        <f t="shared" si="23"/>
        <v>69562.110380427199</v>
      </c>
      <c r="M179" s="76">
        <f t="shared" si="24"/>
        <v>36194.985549627774</v>
      </c>
      <c r="N179" s="76">
        <f t="shared" si="25"/>
        <v>105757.09593005497</v>
      </c>
    </row>
    <row r="180" spans="1:14" x14ac:dyDescent="0.3">
      <c r="A180" s="62" t="s">
        <v>20</v>
      </c>
      <c r="B180" s="63" t="s">
        <v>200</v>
      </c>
      <c r="C180" s="64">
        <v>125</v>
      </c>
      <c r="D180" s="78">
        <v>366110.87</v>
      </c>
      <c r="E180" s="78">
        <v>58750</v>
      </c>
      <c r="F180" s="76">
        <f t="shared" si="26"/>
        <v>778.95929787234047</v>
      </c>
      <c r="G180" s="74">
        <f t="shared" si="18"/>
        <v>4.9467258855223944E-5</v>
      </c>
      <c r="H180" s="73">
        <f t="shared" si="19"/>
        <v>6.2316743829787233</v>
      </c>
      <c r="I180" s="76">
        <f t="shared" si="20"/>
        <v>-557.29070212765953</v>
      </c>
      <c r="J180" s="77">
        <f t="shared" si="21"/>
        <v>0</v>
      </c>
      <c r="K180" s="87">
        <f t="shared" si="22"/>
        <v>0</v>
      </c>
      <c r="L180" s="76">
        <f t="shared" si="23"/>
        <v>10757.078600787598</v>
      </c>
      <c r="M180" s="76">
        <f t="shared" si="24"/>
        <v>0</v>
      </c>
      <c r="N180" s="76">
        <f t="shared" si="25"/>
        <v>10757.078600787598</v>
      </c>
    </row>
    <row r="181" spans="1:14" x14ac:dyDescent="0.3">
      <c r="A181" s="62" t="s">
        <v>53</v>
      </c>
      <c r="B181" s="63" t="s">
        <v>201</v>
      </c>
      <c r="C181" s="64">
        <v>8537</v>
      </c>
      <c r="D181" s="78">
        <v>18482651</v>
      </c>
      <c r="E181" s="78">
        <v>1962450</v>
      </c>
      <c r="F181" s="76">
        <f t="shared" si="26"/>
        <v>80402.757566816988</v>
      </c>
      <c r="G181" s="74">
        <f t="shared" si="18"/>
        <v>5.1059202093038892E-3</v>
      </c>
      <c r="H181" s="73">
        <f t="shared" si="19"/>
        <v>9.4181512904787379</v>
      </c>
      <c r="I181" s="76">
        <f t="shared" si="20"/>
        <v>-10857.77243318301</v>
      </c>
      <c r="J181" s="77">
        <f t="shared" si="21"/>
        <v>0</v>
      </c>
      <c r="K181" s="87">
        <f t="shared" si="22"/>
        <v>0</v>
      </c>
      <c r="L181" s="76">
        <f t="shared" si="23"/>
        <v>1110326.0275969692</v>
      </c>
      <c r="M181" s="76">
        <f t="shared" si="24"/>
        <v>0</v>
      </c>
      <c r="N181" s="76">
        <f t="shared" si="25"/>
        <v>1110326.0275969692</v>
      </c>
    </row>
    <row r="182" spans="1:14" x14ac:dyDescent="0.3">
      <c r="A182" s="62" t="s">
        <v>32</v>
      </c>
      <c r="B182" s="63" t="s">
        <v>202</v>
      </c>
      <c r="C182" s="64">
        <v>61</v>
      </c>
      <c r="D182" s="78">
        <v>299488.12</v>
      </c>
      <c r="E182" s="78">
        <v>30100</v>
      </c>
      <c r="F182" s="76">
        <f t="shared" si="26"/>
        <v>606.93605714285718</v>
      </c>
      <c r="G182" s="74">
        <f t="shared" si="18"/>
        <v>3.8543044712684198E-5</v>
      </c>
      <c r="H182" s="73">
        <f t="shared" si="19"/>
        <v>9.9497714285714292</v>
      </c>
      <c r="I182" s="76">
        <f t="shared" si="20"/>
        <v>-45.153942857142795</v>
      </c>
      <c r="J182" s="77">
        <f t="shared" si="21"/>
        <v>0</v>
      </c>
      <c r="K182" s="87">
        <f t="shared" si="22"/>
        <v>0</v>
      </c>
      <c r="L182" s="76">
        <f t="shared" si="23"/>
        <v>8381.5147853948693</v>
      </c>
      <c r="M182" s="76">
        <f t="shared" si="24"/>
        <v>0</v>
      </c>
      <c r="N182" s="76">
        <f t="shared" si="25"/>
        <v>8381.5147853948693</v>
      </c>
    </row>
    <row r="183" spans="1:14" x14ac:dyDescent="0.3">
      <c r="A183" s="62" t="s">
        <v>30</v>
      </c>
      <c r="B183" s="63" t="s">
        <v>203</v>
      </c>
      <c r="C183" s="64">
        <v>1461</v>
      </c>
      <c r="D183" s="78">
        <v>1717009</v>
      </c>
      <c r="E183" s="78">
        <v>116400</v>
      </c>
      <c r="F183" s="76">
        <f t="shared" si="26"/>
        <v>21551.1181185567</v>
      </c>
      <c r="G183" s="74">
        <f t="shared" si="18"/>
        <v>1.3685885019949584E-3</v>
      </c>
      <c r="H183" s="73">
        <f t="shared" si="19"/>
        <v>14.750936426116839</v>
      </c>
      <c r="I183" s="76">
        <f t="shared" si="20"/>
        <v>5933.0281185567028</v>
      </c>
      <c r="J183" s="77">
        <f t="shared" si="21"/>
        <v>5933.0281185567028</v>
      </c>
      <c r="K183" s="87">
        <f t="shared" si="22"/>
        <v>2.9874673537740445E-3</v>
      </c>
      <c r="L183" s="76">
        <f t="shared" si="23"/>
        <v>297611.2772122852</v>
      </c>
      <c r="M183" s="76">
        <f t="shared" si="24"/>
        <v>174362.45243232045</v>
      </c>
      <c r="N183" s="76">
        <f t="shared" si="25"/>
        <v>471973.72964460566</v>
      </c>
    </row>
    <row r="184" spans="1:14" x14ac:dyDescent="0.3">
      <c r="A184" s="62" t="s">
        <v>46</v>
      </c>
      <c r="B184" s="63" t="s">
        <v>204</v>
      </c>
      <c r="C184" s="64">
        <v>4464</v>
      </c>
      <c r="D184" s="78">
        <v>7259764.0099999998</v>
      </c>
      <c r="E184" s="78">
        <v>668950</v>
      </c>
      <c r="F184" s="76">
        <f t="shared" si="26"/>
        <v>48445.454130562823</v>
      </c>
      <c r="G184" s="74">
        <f t="shared" si="18"/>
        <v>3.076494274323654E-3</v>
      </c>
      <c r="H184" s="73">
        <f t="shared" si="19"/>
        <v>10.85247628372823</v>
      </c>
      <c r="I184" s="76">
        <f t="shared" si="20"/>
        <v>725.29413056281908</v>
      </c>
      <c r="J184" s="77">
        <f t="shared" si="21"/>
        <v>725.29413056281908</v>
      </c>
      <c r="K184" s="87">
        <f t="shared" si="22"/>
        <v>3.6520853999718711E-4</v>
      </c>
      <c r="L184" s="76">
        <f t="shared" si="23"/>
        <v>669009.99751429888</v>
      </c>
      <c r="M184" s="76">
        <f t="shared" si="24"/>
        <v>21315.26445056947</v>
      </c>
      <c r="N184" s="76">
        <f t="shared" si="25"/>
        <v>690325.2619648684</v>
      </c>
    </row>
    <row r="185" spans="1:14" x14ac:dyDescent="0.3">
      <c r="A185" s="62" t="s">
        <v>16</v>
      </c>
      <c r="B185" s="63" t="s">
        <v>205</v>
      </c>
      <c r="C185" s="64">
        <v>1510</v>
      </c>
      <c r="D185" s="78">
        <v>5540793</v>
      </c>
      <c r="E185" s="78">
        <v>549200</v>
      </c>
      <c r="F185" s="76">
        <f t="shared" si="26"/>
        <v>15234.154096868171</v>
      </c>
      <c r="G185" s="74">
        <f t="shared" si="18"/>
        <v>9.6743417301586702E-4</v>
      </c>
      <c r="H185" s="73">
        <f t="shared" si="19"/>
        <v>10.088843772760379</v>
      </c>
      <c r="I185" s="76">
        <f t="shared" si="20"/>
        <v>-907.74590313182694</v>
      </c>
      <c r="J185" s="77">
        <f t="shared" si="21"/>
        <v>0</v>
      </c>
      <c r="K185" s="87">
        <f t="shared" si="22"/>
        <v>0</v>
      </c>
      <c r="L185" s="76">
        <f t="shared" si="23"/>
        <v>210376.83674118994</v>
      </c>
      <c r="M185" s="76">
        <f t="shared" si="24"/>
        <v>0</v>
      </c>
      <c r="N185" s="76">
        <f t="shared" si="25"/>
        <v>210376.83674118994</v>
      </c>
    </row>
    <row r="186" spans="1:14" x14ac:dyDescent="0.3">
      <c r="A186" s="62" t="s">
        <v>35</v>
      </c>
      <c r="B186" s="63" t="s">
        <v>206</v>
      </c>
      <c r="C186" s="64">
        <v>802</v>
      </c>
      <c r="D186" s="78">
        <v>2958973</v>
      </c>
      <c r="E186" s="78">
        <v>340950</v>
      </c>
      <c r="F186" s="76">
        <f t="shared" si="26"/>
        <v>6960.2473852471039</v>
      </c>
      <c r="G186" s="74">
        <f t="shared" si="18"/>
        <v>4.4200558365867313E-4</v>
      </c>
      <c r="H186" s="73">
        <f t="shared" si="19"/>
        <v>8.6786126998093565</v>
      </c>
      <c r="I186" s="76">
        <f t="shared" si="20"/>
        <v>-1613.1326147528957</v>
      </c>
      <c r="J186" s="77">
        <f t="shared" si="21"/>
        <v>0</v>
      </c>
      <c r="K186" s="87">
        <f t="shared" si="22"/>
        <v>0</v>
      </c>
      <c r="L186" s="76">
        <f t="shared" si="23"/>
        <v>96117.895259143319</v>
      </c>
      <c r="M186" s="76">
        <f t="shared" si="24"/>
        <v>0</v>
      </c>
      <c r="N186" s="76">
        <f t="shared" si="25"/>
        <v>96117.895259143319</v>
      </c>
    </row>
    <row r="187" spans="1:14" x14ac:dyDescent="0.3">
      <c r="A187" s="62" t="s">
        <v>16</v>
      </c>
      <c r="B187" s="63" t="s">
        <v>207</v>
      </c>
      <c r="C187" s="64">
        <v>1323</v>
      </c>
      <c r="D187" s="78">
        <v>2199942</v>
      </c>
      <c r="E187" s="78">
        <v>159750</v>
      </c>
      <c r="F187" s="76">
        <f t="shared" si="26"/>
        <v>18219.237971830986</v>
      </c>
      <c r="G187" s="74">
        <f t="shared" si="18"/>
        <v>1.1569998116194135E-3</v>
      </c>
      <c r="H187" s="73">
        <f t="shared" si="19"/>
        <v>13.771154929577465</v>
      </c>
      <c r="I187" s="76">
        <f t="shared" si="20"/>
        <v>4076.3679718309868</v>
      </c>
      <c r="J187" s="77">
        <f t="shared" si="21"/>
        <v>4076.3679718309868</v>
      </c>
      <c r="K187" s="87">
        <f t="shared" si="22"/>
        <v>2.0525802329717712E-3</v>
      </c>
      <c r="L187" s="76">
        <f t="shared" si="23"/>
        <v>251599.50647582998</v>
      </c>
      <c r="M187" s="76">
        <f t="shared" si="24"/>
        <v>119798.10349490124</v>
      </c>
      <c r="N187" s="76">
        <f t="shared" si="25"/>
        <v>371397.6099707312</v>
      </c>
    </row>
    <row r="188" spans="1:14" x14ac:dyDescent="0.3">
      <c r="A188" s="62" t="s">
        <v>22</v>
      </c>
      <c r="B188" s="63" t="s">
        <v>208</v>
      </c>
      <c r="C188" s="64">
        <v>2573</v>
      </c>
      <c r="D188" s="78">
        <v>5308129</v>
      </c>
      <c r="E188" s="78">
        <v>423100</v>
      </c>
      <c r="F188" s="76">
        <f t="shared" si="26"/>
        <v>32280.34960293075</v>
      </c>
      <c r="G188" s="74">
        <f t="shared" si="18"/>
        <v>2.0499407531393192E-3</v>
      </c>
      <c r="H188" s="73">
        <f t="shared" si="19"/>
        <v>12.545802410777593</v>
      </c>
      <c r="I188" s="76">
        <f t="shared" si="20"/>
        <v>4774.979602930749</v>
      </c>
      <c r="J188" s="77">
        <f t="shared" si="21"/>
        <v>4774.979602930749</v>
      </c>
      <c r="K188" s="87">
        <f t="shared" si="22"/>
        <v>2.4043532903671389E-3</v>
      </c>
      <c r="L188" s="76">
        <f t="shared" si="23"/>
        <v>445777.15278332366</v>
      </c>
      <c r="M188" s="76">
        <f t="shared" si="24"/>
        <v>140329.21085899894</v>
      </c>
      <c r="N188" s="76">
        <f t="shared" si="25"/>
        <v>586106.3636423226</v>
      </c>
    </row>
    <row r="189" spans="1:14" x14ac:dyDescent="0.3">
      <c r="A189" s="62" t="s">
        <v>26</v>
      </c>
      <c r="B189" s="63" t="s">
        <v>209</v>
      </c>
      <c r="C189" s="64">
        <v>168</v>
      </c>
      <c r="D189" s="78">
        <v>221111</v>
      </c>
      <c r="E189" s="78">
        <v>27600</v>
      </c>
      <c r="F189" s="76">
        <f t="shared" si="26"/>
        <v>1345.8930434782608</v>
      </c>
      <c r="G189" s="74">
        <f t="shared" si="18"/>
        <v>8.5469985087841341E-5</v>
      </c>
      <c r="H189" s="73">
        <f t="shared" si="19"/>
        <v>8.0112681159420287</v>
      </c>
      <c r="I189" s="76">
        <f t="shared" si="20"/>
        <v>-450.02695652173907</v>
      </c>
      <c r="J189" s="77">
        <f t="shared" si="21"/>
        <v>0</v>
      </c>
      <c r="K189" s="87">
        <f t="shared" si="22"/>
        <v>0</v>
      </c>
      <c r="L189" s="76">
        <f t="shared" si="23"/>
        <v>18586.179401791534</v>
      </c>
      <c r="M189" s="76">
        <f t="shared" si="24"/>
        <v>0</v>
      </c>
      <c r="N189" s="76">
        <f t="shared" si="25"/>
        <v>18586.179401791534</v>
      </c>
    </row>
    <row r="190" spans="1:14" x14ac:dyDescent="0.3">
      <c r="A190" s="62" t="s">
        <v>26</v>
      </c>
      <c r="B190" s="63" t="s">
        <v>210</v>
      </c>
      <c r="C190" s="64">
        <v>94</v>
      </c>
      <c r="D190" s="78">
        <v>149760</v>
      </c>
      <c r="E190" s="78">
        <v>10500</v>
      </c>
      <c r="F190" s="76">
        <f t="shared" si="26"/>
        <v>1340.7085714285715</v>
      </c>
      <c r="G190" s="74">
        <f t="shared" si="18"/>
        <v>8.5140748859953501E-5</v>
      </c>
      <c r="H190" s="73">
        <f t="shared" si="19"/>
        <v>14.262857142857143</v>
      </c>
      <c r="I190" s="76">
        <f t="shared" si="20"/>
        <v>335.84857142857152</v>
      </c>
      <c r="J190" s="77">
        <f t="shared" si="21"/>
        <v>335.84857142857152</v>
      </c>
      <c r="K190" s="87">
        <f t="shared" si="22"/>
        <v>1.6911038055194389E-4</v>
      </c>
      <c r="L190" s="76">
        <f t="shared" si="23"/>
        <v>18514.584167618937</v>
      </c>
      <c r="M190" s="76">
        <f t="shared" si="24"/>
        <v>9870.0662444226746</v>
      </c>
      <c r="N190" s="76">
        <f t="shared" si="25"/>
        <v>28384.650412041614</v>
      </c>
    </row>
    <row r="191" spans="1:14" x14ac:dyDescent="0.3">
      <c r="A191" s="62" t="s">
        <v>30</v>
      </c>
      <c r="B191" s="63" t="s">
        <v>211</v>
      </c>
      <c r="C191" s="64">
        <v>7941</v>
      </c>
      <c r="D191" s="78">
        <v>15312788</v>
      </c>
      <c r="E191" s="78">
        <v>1185800</v>
      </c>
      <c r="F191" s="76">
        <f t="shared" si="26"/>
        <v>102545.83362118401</v>
      </c>
      <c r="G191" s="74">
        <f t="shared" si="18"/>
        <v>6.5121005810179922E-3</v>
      </c>
      <c r="H191" s="73">
        <f t="shared" si="19"/>
        <v>12.913466014504975</v>
      </c>
      <c r="I191" s="76">
        <f t="shared" si="20"/>
        <v>17656.543621184006</v>
      </c>
      <c r="J191" s="77">
        <f t="shared" si="21"/>
        <v>17656.543621184006</v>
      </c>
      <c r="K191" s="87">
        <f t="shared" si="22"/>
        <v>8.890628292118459E-3</v>
      </c>
      <c r="L191" s="76">
        <f t="shared" si="23"/>
        <v>1416111.9784555726</v>
      </c>
      <c r="M191" s="76">
        <f t="shared" si="24"/>
        <v>518898.30719642912</v>
      </c>
      <c r="N191" s="76">
        <f t="shared" si="25"/>
        <v>1935010.2856520019</v>
      </c>
    </row>
    <row r="192" spans="1:14" x14ac:dyDescent="0.3">
      <c r="A192" s="62" t="s">
        <v>32</v>
      </c>
      <c r="B192" s="63" t="s">
        <v>212</v>
      </c>
      <c r="C192" s="64">
        <v>2485</v>
      </c>
      <c r="D192" s="78">
        <v>4077104</v>
      </c>
      <c r="E192" s="78">
        <v>638750</v>
      </c>
      <c r="F192" s="76">
        <f t="shared" si="26"/>
        <v>15861.610082191781</v>
      </c>
      <c r="G192" s="74">
        <f t="shared" si="18"/>
        <v>1.0072803212434337E-3</v>
      </c>
      <c r="H192" s="73">
        <f t="shared" si="19"/>
        <v>6.3829416829745593</v>
      </c>
      <c r="I192" s="76">
        <f t="shared" si="20"/>
        <v>-10703.039917808219</v>
      </c>
      <c r="J192" s="77">
        <f t="shared" si="21"/>
        <v>0</v>
      </c>
      <c r="K192" s="87">
        <f t="shared" si="22"/>
        <v>0</v>
      </c>
      <c r="L192" s="76">
        <f t="shared" si="23"/>
        <v>219041.72253316472</v>
      </c>
      <c r="M192" s="76">
        <f t="shared" si="24"/>
        <v>0</v>
      </c>
      <c r="N192" s="76">
        <f t="shared" si="25"/>
        <v>219041.72253316472</v>
      </c>
    </row>
    <row r="193" spans="1:14" x14ac:dyDescent="0.3">
      <c r="A193" s="62" t="s">
        <v>35</v>
      </c>
      <c r="B193" s="63" t="s">
        <v>213</v>
      </c>
      <c r="C193" s="64">
        <v>300</v>
      </c>
      <c r="D193" s="78">
        <v>729841</v>
      </c>
      <c r="E193" s="78">
        <v>74050</v>
      </c>
      <c r="F193" s="76">
        <f t="shared" si="26"/>
        <v>2956.8170155300472</v>
      </c>
      <c r="G193" s="74">
        <f t="shared" si="18"/>
        <v>1.8777057170286997E-4</v>
      </c>
      <c r="H193" s="73">
        <f t="shared" si="19"/>
        <v>9.8560567184334911</v>
      </c>
      <c r="I193" s="76">
        <f t="shared" si="20"/>
        <v>-250.18298446995254</v>
      </c>
      <c r="J193" s="77">
        <f t="shared" si="21"/>
        <v>0</v>
      </c>
      <c r="K193" s="87">
        <f t="shared" si="22"/>
        <v>0</v>
      </c>
      <c r="L193" s="76">
        <f t="shared" si="23"/>
        <v>40832.317081367648</v>
      </c>
      <c r="M193" s="76">
        <f t="shared" si="24"/>
        <v>0</v>
      </c>
      <c r="N193" s="76">
        <f t="shared" si="25"/>
        <v>40832.317081367648</v>
      </c>
    </row>
    <row r="194" spans="1:14" x14ac:dyDescent="0.3">
      <c r="A194" s="62" t="s">
        <v>37</v>
      </c>
      <c r="B194" s="63" t="s">
        <v>214</v>
      </c>
      <c r="C194" s="64">
        <v>821</v>
      </c>
      <c r="D194" s="78">
        <v>999456.77</v>
      </c>
      <c r="E194" s="78">
        <v>96050</v>
      </c>
      <c r="F194" s="76">
        <f t="shared" si="26"/>
        <v>8542.9881121290982</v>
      </c>
      <c r="G194" s="74">
        <f t="shared" si="18"/>
        <v>5.4251641323761225E-4</v>
      </c>
      <c r="H194" s="73">
        <f t="shared" si="19"/>
        <v>10.405588443519001</v>
      </c>
      <c r="I194" s="76">
        <f t="shared" si="20"/>
        <v>-233.50188787089985</v>
      </c>
      <c r="J194" s="77">
        <f t="shared" si="21"/>
        <v>0</v>
      </c>
      <c r="K194" s="87">
        <f t="shared" si="22"/>
        <v>0</v>
      </c>
      <c r="L194" s="76">
        <f t="shared" si="23"/>
        <v>117974.83496092418</v>
      </c>
      <c r="M194" s="76">
        <f t="shared" si="24"/>
        <v>0</v>
      </c>
      <c r="N194" s="76">
        <f t="shared" si="25"/>
        <v>117974.83496092418</v>
      </c>
    </row>
    <row r="195" spans="1:14" x14ac:dyDescent="0.3">
      <c r="A195" s="62" t="s">
        <v>53</v>
      </c>
      <c r="B195" s="63" t="s">
        <v>215</v>
      </c>
      <c r="C195" s="64">
        <v>4998</v>
      </c>
      <c r="D195" s="78">
        <v>14819954</v>
      </c>
      <c r="E195" s="78">
        <v>3236750</v>
      </c>
      <c r="F195" s="76">
        <f t="shared" si="26"/>
        <v>22884.105998918669</v>
      </c>
      <c r="G195" s="74">
        <f t="shared" si="18"/>
        <v>1.4532389538335193E-3</v>
      </c>
      <c r="H195" s="73">
        <f t="shared" si="19"/>
        <v>4.5786526608480731</v>
      </c>
      <c r="I195" s="76">
        <f t="shared" si="20"/>
        <v>-30544.514001081327</v>
      </c>
      <c r="J195" s="77">
        <f t="shared" si="21"/>
        <v>0</v>
      </c>
      <c r="K195" s="87">
        <f t="shared" si="22"/>
        <v>0</v>
      </c>
      <c r="L195" s="76">
        <f t="shared" si="23"/>
        <v>316019.24209840543</v>
      </c>
      <c r="M195" s="76">
        <f t="shared" si="24"/>
        <v>0</v>
      </c>
      <c r="N195" s="76">
        <f t="shared" si="25"/>
        <v>316019.24209840543</v>
      </c>
    </row>
    <row r="196" spans="1:14" x14ac:dyDescent="0.3">
      <c r="A196" s="62" t="s">
        <v>20</v>
      </c>
      <c r="B196" s="63" t="s">
        <v>216</v>
      </c>
      <c r="C196" s="64">
        <v>970</v>
      </c>
      <c r="D196" s="78">
        <v>2012766.86</v>
      </c>
      <c r="E196" s="78">
        <v>190950</v>
      </c>
      <c r="F196" s="76">
        <f t="shared" si="26"/>
        <v>10224.581587850224</v>
      </c>
      <c r="G196" s="74">
        <f t="shared" si="18"/>
        <v>6.4930481666249215E-4</v>
      </c>
      <c r="H196" s="73">
        <f t="shared" si="19"/>
        <v>10.540805760670333</v>
      </c>
      <c r="I196" s="76">
        <f t="shared" si="20"/>
        <v>-144.71841214977678</v>
      </c>
      <c r="J196" s="77">
        <f t="shared" si="21"/>
        <v>0</v>
      </c>
      <c r="K196" s="87">
        <f t="shared" si="22"/>
        <v>0</v>
      </c>
      <c r="L196" s="76">
        <f t="shared" si="23"/>
        <v>141196.88679638258</v>
      </c>
      <c r="M196" s="76">
        <f t="shared" si="24"/>
        <v>0</v>
      </c>
      <c r="N196" s="76">
        <f t="shared" si="25"/>
        <v>141196.88679638258</v>
      </c>
    </row>
    <row r="197" spans="1:14" x14ac:dyDescent="0.3">
      <c r="A197" s="62" t="s">
        <v>53</v>
      </c>
      <c r="B197" s="63" t="s">
        <v>217</v>
      </c>
      <c r="C197" s="64">
        <v>2517</v>
      </c>
      <c r="D197" s="78">
        <v>7936496</v>
      </c>
      <c r="E197" s="78">
        <v>1064250</v>
      </c>
      <c r="F197" s="76">
        <f t="shared" si="26"/>
        <v>18770.176586328402</v>
      </c>
      <c r="G197" s="74">
        <f t="shared" si="18"/>
        <v>1.1919867783725193E-3</v>
      </c>
      <c r="H197" s="73">
        <f t="shared" si="19"/>
        <v>7.4573605825698852</v>
      </c>
      <c r="I197" s="76">
        <f t="shared" si="20"/>
        <v>-8136.5534136715978</v>
      </c>
      <c r="J197" s="77">
        <f t="shared" si="21"/>
        <v>0</v>
      </c>
      <c r="K197" s="87">
        <f t="shared" si="22"/>
        <v>0</v>
      </c>
      <c r="L197" s="76">
        <f t="shared" si="23"/>
        <v>259207.72168880125</v>
      </c>
      <c r="M197" s="76">
        <f t="shared" si="24"/>
        <v>0</v>
      </c>
      <c r="N197" s="76">
        <f t="shared" si="25"/>
        <v>259207.72168880125</v>
      </c>
    </row>
    <row r="198" spans="1:14" x14ac:dyDescent="0.3">
      <c r="A198" s="62" t="s">
        <v>35</v>
      </c>
      <c r="B198" s="63" t="s">
        <v>218</v>
      </c>
      <c r="C198" s="64">
        <v>1244</v>
      </c>
      <c r="D198" s="78">
        <v>2323223.2200000002</v>
      </c>
      <c r="E198" s="78">
        <v>225300</v>
      </c>
      <c r="F198" s="76">
        <f t="shared" si="26"/>
        <v>12827.739394940081</v>
      </c>
      <c r="G198" s="74">
        <f t="shared" si="18"/>
        <v>8.146165106573364E-4</v>
      </c>
      <c r="H198" s="73">
        <f t="shared" si="19"/>
        <v>10.311687616511319</v>
      </c>
      <c r="I198" s="76">
        <f t="shared" si="20"/>
        <v>-470.62060505991809</v>
      </c>
      <c r="J198" s="77">
        <f t="shared" si="21"/>
        <v>0</v>
      </c>
      <c r="K198" s="87">
        <f t="shared" si="22"/>
        <v>0</v>
      </c>
      <c r="L198" s="76">
        <f t="shared" si="23"/>
        <v>177145.32879791656</v>
      </c>
      <c r="M198" s="76">
        <f t="shared" si="24"/>
        <v>0</v>
      </c>
      <c r="N198" s="76">
        <f t="shared" si="25"/>
        <v>177145.32879791656</v>
      </c>
    </row>
    <row r="199" spans="1:14" x14ac:dyDescent="0.3">
      <c r="A199" s="62" t="s">
        <v>37</v>
      </c>
      <c r="B199" s="63" t="s">
        <v>219</v>
      </c>
      <c r="C199" s="64">
        <v>1799</v>
      </c>
      <c r="D199" s="78">
        <v>2496945.23</v>
      </c>
      <c r="E199" s="78">
        <v>238450</v>
      </c>
      <c r="F199" s="76">
        <f t="shared" si="26"/>
        <v>18838.349627888445</v>
      </c>
      <c r="G199" s="74">
        <f t="shared" si="18"/>
        <v>1.1963160591231437E-3</v>
      </c>
      <c r="H199" s="73">
        <f t="shared" si="19"/>
        <v>10.47156733067729</v>
      </c>
      <c r="I199" s="76">
        <f t="shared" si="20"/>
        <v>-392.96037211155385</v>
      </c>
      <c r="J199" s="77">
        <f t="shared" si="21"/>
        <v>0</v>
      </c>
      <c r="K199" s="87">
        <f t="shared" si="22"/>
        <v>0</v>
      </c>
      <c r="L199" s="76">
        <f t="shared" si="23"/>
        <v>260149.16082242376</v>
      </c>
      <c r="M199" s="76">
        <f t="shared" si="24"/>
        <v>0</v>
      </c>
      <c r="N199" s="76">
        <f t="shared" si="25"/>
        <v>260149.16082242376</v>
      </c>
    </row>
    <row r="200" spans="1:14" x14ac:dyDescent="0.3">
      <c r="A200" s="62" t="s">
        <v>26</v>
      </c>
      <c r="B200" s="63" t="s">
        <v>220</v>
      </c>
      <c r="C200" s="64">
        <v>97</v>
      </c>
      <c r="D200" s="78">
        <v>217521.78</v>
      </c>
      <c r="E200" s="78">
        <v>15400</v>
      </c>
      <c r="F200" s="76">
        <f t="shared" si="26"/>
        <v>1370.1047181818183</v>
      </c>
      <c r="G200" s="74">
        <f t="shared" si="18"/>
        <v>8.7007530352594878E-5</v>
      </c>
      <c r="H200" s="73">
        <f t="shared" si="19"/>
        <v>14.124790909090908</v>
      </c>
      <c r="I200" s="76">
        <f t="shared" si="20"/>
        <v>333.17471818181815</v>
      </c>
      <c r="J200" s="77">
        <f t="shared" si="21"/>
        <v>333.17471818181815</v>
      </c>
      <c r="K200" s="87">
        <f t="shared" si="22"/>
        <v>1.6776401085272165E-4</v>
      </c>
      <c r="L200" s="76">
        <f t="shared" si="23"/>
        <v>18920.531772389404</v>
      </c>
      <c r="M200" s="76">
        <f t="shared" si="24"/>
        <v>9791.4858635055771</v>
      </c>
      <c r="N200" s="76">
        <f t="shared" si="25"/>
        <v>28712.017635894983</v>
      </c>
    </row>
    <row r="201" spans="1:14" x14ac:dyDescent="0.3">
      <c r="A201" s="62" t="s">
        <v>35</v>
      </c>
      <c r="B201" s="63" t="s">
        <v>221</v>
      </c>
      <c r="C201" s="64">
        <v>1282</v>
      </c>
      <c r="D201" s="78">
        <v>1599616.09</v>
      </c>
      <c r="E201" s="78">
        <v>167700</v>
      </c>
      <c r="F201" s="76">
        <f t="shared" si="26"/>
        <v>12228.430693977341</v>
      </c>
      <c r="G201" s="74">
        <f t="shared" si="18"/>
        <v>7.7655783580014208E-4</v>
      </c>
      <c r="H201" s="73">
        <f t="shared" si="19"/>
        <v>9.5385574836016698</v>
      </c>
      <c r="I201" s="76">
        <f t="shared" si="20"/>
        <v>-1476.1493060226587</v>
      </c>
      <c r="J201" s="77">
        <f t="shared" si="21"/>
        <v>0</v>
      </c>
      <c r="K201" s="87">
        <f t="shared" si="22"/>
        <v>0</v>
      </c>
      <c r="L201" s="76">
        <f t="shared" si="23"/>
        <v>168869.14438109146</v>
      </c>
      <c r="M201" s="76">
        <f t="shared" si="24"/>
        <v>0</v>
      </c>
      <c r="N201" s="76">
        <f t="shared" si="25"/>
        <v>168869.14438109146</v>
      </c>
    </row>
    <row r="202" spans="1:14" x14ac:dyDescent="0.3">
      <c r="A202" s="62" t="s">
        <v>30</v>
      </c>
      <c r="B202" s="63" t="s">
        <v>222</v>
      </c>
      <c r="C202" s="64">
        <v>6801</v>
      </c>
      <c r="D202" s="78">
        <v>8276236</v>
      </c>
      <c r="E202" s="78">
        <v>959400</v>
      </c>
      <c r="F202" s="76">
        <f t="shared" si="26"/>
        <v>58668.627304565351</v>
      </c>
      <c r="G202" s="74">
        <f t="shared" si="18"/>
        <v>3.7257096506616394E-3</v>
      </c>
      <c r="H202" s="73">
        <f t="shared" si="19"/>
        <v>8.6264707108609553</v>
      </c>
      <c r="I202" s="76">
        <f t="shared" si="20"/>
        <v>-14034.062695434639</v>
      </c>
      <c r="J202" s="77">
        <f t="shared" si="21"/>
        <v>0</v>
      </c>
      <c r="K202" s="87">
        <f t="shared" si="22"/>
        <v>0</v>
      </c>
      <c r="L202" s="76">
        <f t="shared" si="23"/>
        <v>810187.43474700907</v>
      </c>
      <c r="M202" s="76">
        <f t="shared" si="24"/>
        <v>0</v>
      </c>
      <c r="N202" s="76">
        <f t="shared" si="25"/>
        <v>810187.43474700907</v>
      </c>
    </row>
    <row r="203" spans="1:14" x14ac:dyDescent="0.3">
      <c r="A203" s="62" t="s">
        <v>26</v>
      </c>
      <c r="B203" s="63" t="s">
        <v>223</v>
      </c>
      <c r="C203" s="64">
        <v>72</v>
      </c>
      <c r="D203" s="78">
        <v>181930</v>
      </c>
      <c r="E203" s="78">
        <v>12100</v>
      </c>
      <c r="F203" s="76">
        <f t="shared" si="26"/>
        <v>1082.5586776859504</v>
      </c>
      <c r="G203" s="74">
        <f t="shared" si="18"/>
        <v>6.8747122579228883E-5</v>
      </c>
      <c r="H203" s="73">
        <f t="shared" si="19"/>
        <v>15.035537190082644</v>
      </c>
      <c r="I203" s="76">
        <f t="shared" si="20"/>
        <v>312.87867768595044</v>
      </c>
      <c r="J203" s="77">
        <f t="shared" si="21"/>
        <v>312.87867768595044</v>
      </c>
      <c r="K203" s="87">
        <f t="shared" si="22"/>
        <v>1.5754431238160924E-4</v>
      </c>
      <c r="L203" s="76">
        <f t="shared" si="23"/>
        <v>14949.649895238712</v>
      </c>
      <c r="M203" s="76">
        <f t="shared" si="24"/>
        <v>9195.0168556381286</v>
      </c>
      <c r="N203" s="76">
        <f t="shared" si="25"/>
        <v>24144.666750876841</v>
      </c>
    </row>
    <row r="204" spans="1:14" x14ac:dyDescent="0.3">
      <c r="A204" s="62" t="s">
        <v>37</v>
      </c>
      <c r="B204" s="63" t="s">
        <v>224</v>
      </c>
      <c r="C204" s="64">
        <v>54</v>
      </c>
      <c r="D204" s="78">
        <v>102560.13</v>
      </c>
      <c r="E204" s="78">
        <v>15250</v>
      </c>
      <c r="F204" s="76">
        <f t="shared" si="26"/>
        <v>363.16373901639349</v>
      </c>
      <c r="G204" s="74">
        <f t="shared" ref="G204:G267" si="27">IFERROR(F204/$F$498,"")</f>
        <v>2.3062456194853805E-5</v>
      </c>
      <c r="H204" s="73">
        <f t="shared" ref="H204:H267" si="28">IFERROR(D204/E204,"")</f>
        <v>6.7252544262295082</v>
      </c>
      <c r="I204" s="76">
        <f t="shared" ref="I204:I267" si="29">IFERROR((H204-$H$4)*C204, "")</f>
        <v>-214.09626098360653</v>
      </c>
      <c r="J204" s="77">
        <f t="shared" ref="J204:J267" si="30">IF(I204&gt;0,I204,0)</f>
        <v>0</v>
      </c>
      <c r="K204" s="87">
        <f t="shared" ref="K204:K267" si="31">IFERROR(J204/$J$498,"")</f>
        <v>0</v>
      </c>
      <c r="L204" s="76">
        <f t="shared" ref="L204:L267" si="32">IFERROR(($B$7*G204),"")</f>
        <v>5015.1283850462332</v>
      </c>
      <c r="M204" s="76">
        <f t="shared" ref="M204:M267" si="33">IFERROR(($B$8*K204),"")</f>
        <v>0</v>
      </c>
      <c r="N204" s="76">
        <f t="shared" ref="N204:N267" si="34">IFERROR(L204+M204,"")</f>
        <v>5015.1283850462332</v>
      </c>
    </row>
    <row r="205" spans="1:14" x14ac:dyDescent="0.3">
      <c r="A205" s="62" t="s">
        <v>35</v>
      </c>
      <c r="B205" s="63" t="s">
        <v>225</v>
      </c>
      <c r="C205" s="64">
        <v>1672</v>
      </c>
      <c r="D205" s="78">
        <v>2605366.75</v>
      </c>
      <c r="E205" s="78">
        <v>330950</v>
      </c>
      <c r="F205" s="76">
        <f t="shared" ref="F205:F268" si="35">IFERROR((C205*D205)/E205,"")</f>
        <v>13162.632439945612</v>
      </c>
      <c r="G205" s="74">
        <f t="shared" si="27"/>
        <v>8.3588365643934585E-4</v>
      </c>
      <c r="H205" s="73">
        <f t="shared" si="28"/>
        <v>7.8723878229339777</v>
      </c>
      <c r="I205" s="76">
        <f t="shared" si="29"/>
        <v>-4711.0475600543887</v>
      </c>
      <c r="J205" s="77">
        <f t="shared" si="30"/>
        <v>0</v>
      </c>
      <c r="K205" s="87">
        <f t="shared" si="31"/>
        <v>0</v>
      </c>
      <c r="L205" s="76">
        <f t="shared" si="32"/>
        <v>181770.05157588641</v>
      </c>
      <c r="M205" s="76">
        <f t="shared" si="33"/>
        <v>0</v>
      </c>
      <c r="N205" s="76">
        <f t="shared" si="34"/>
        <v>181770.05157588641</v>
      </c>
    </row>
    <row r="206" spans="1:14" x14ac:dyDescent="0.3">
      <c r="A206" s="62" t="s">
        <v>26</v>
      </c>
      <c r="B206" s="63" t="s">
        <v>226</v>
      </c>
      <c r="C206" s="64">
        <v>1322</v>
      </c>
      <c r="D206" s="78">
        <v>909471</v>
      </c>
      <c r="E206" s="78">
        <v>83200</v>
      </c>
      <c r="F206" s="76">
        <f t="shared" si="35"/>
        <v>14450.969495192308</v>
      </c>
      <c r="G206" s="74">
        <f t="shared" si="27"/>
        <v>9.1769858923331795E-4</v>
      </c>
      <c r="H206" s="73">
        <f t="shared" si="28"/>
        <v>10.931141826923078</v>
      </c>
      <c r="I206" s="76">
        <f t="shared" si="29"/>
        <v>318.78949519230952</v>
      </c>
      <c r="J206" s="77">
        <f t="shared" si="30"/>
        <v>318.78949519230952</v>
      </c>
      <c r="K206" s="87">
        <f t="shared" si="31"/>
        <v>1.6052059598949133E-4</v>
      </c>
      <c r="L206" s="76">
        <f t="shared" si="32"/>
        <v>199561.40858959674</v>
      </c>
      <c r="M206" s="76">
        <f t="shared" si="33"/>
        <v>9368.726572783271</v>
      </c>
      <c r="N206" s="76">
        <f t="shared" si="34"/>
        <v>208930.13516238</v>
      </c>
    </row>
    <row r="207" spans="1:14" x14ac:dyDescent="0.3">
      <c r="A207" s="62" t="s">
        <v>30</v>
      </c>
      <c r="B207" s="63" t="s">
        <v>227</v>
      </c>
      <c r="C207" s="64">
        <v>3384</v>
      </c>
      <c r="D207" s="78">
        <v>5688632.8499999996</v>
      </c>
      <c r="E207" s="78">
        <v>516250</v>
      </c>
      <c r="F207" s="76">
        <f t="shared" si="35"/>
        <v>37288.781722808715</v>
      </c>
      <c r="G207" s="74">
        <f t="shared" si="27"/>
        <v>2.3679976898875396E-3</v>
      </c>
      <c r="H207" s="73">
        <f t="shared" si="28"/>
        <v>11.019143535108958</v>
      </c>
      <c r="I207" s="76">
        <f t="shared" si="29"/>
        <v>1113.8217228087146</v>
      </c>
      <c r="J207" s="77">
        <f t="shared" si="30"/>
        <v>1113.8217228087146</v>
      </c>
      <c r="K207" s="87">
        <f t="shared" si="31"/>
        <v>5.6084447407352979E-4</v>
      </c>
      <c r="L207" s="76">
        <f t="shared" si="32"/>
        <v>514941.35446548386</v>
      </c>
      <c r="M207" s="76">
        <f t="shared" si="33"/>
        <v>32733.485040108637</v>
      </c>
      <c r="N207" s="76">
        <f t="shared" si="34"/>
        <v>547674.83950559248</v>
      </c>
    </row>
    <row r="208" spans="1:14" x14ac:dyDescent="0.3">
      <c r="A208" s="62" t="s">
        <v>18</v>
      </c>
      <c r="B208" s="63" t="s">
        <v>228</v>
      </c>
      <c r="C208" s="64">
        <v>4947</v>
      </c>
      <c r="D208" s="78">
        <v>7047172</v>
      </c>
      <c r="E208" s="78">
        <v>904950</v>
      </c>
      <c r="F208" s="76">
        <f t="shared" si="35"/>
        <v>38524.073025029007</v>
      </c>
      <c r="G208" s="74">
        <f t="shared" si="27"/>
        <v>2.4464439896819509E-3</v>
      </c>
      <c r="H208" s="73">
        <f t="shared" si="28"/>
        <v>7.7873606276589866</v>
      </c>
      <c r="I208" s="76">
        <f t="shared" si="29"/>
        <v>-14359.356974970991</v>
      </c>
      <c r="J208" s="77">
        <f t="shared" si="30"/>
        <v>0</v>
      </c>
      <c r="K208" s="87">
        <f t="shared" si="31"/>
        <v>0</v>
      </c>
      <c r="L208" s="76">
        <f t="shared" si="32"/>
        <v>532000.17341680557</v>
      </c>
      <c r="M208" s="76">
        <f t="shared" si="33"/>
        <v>0</v>
      </c>
      <c r="N208" s="76">
        <f t="shared" si="34"/>
        <v>532000.17341680557</v>
      </c>
    </row>
    <row r="209" spans="1:14" x14ac:dyDescent="0.3">
      <c r="A209" s="62" t="s">
        <v>39</v>
      </c>
      <c r="B209" s="63" t="s">
        <v>229</v>
      </c>
      <c r="C209" s="64">
        <v>1737</v>
      </c>
      <c r="D209" s="78">
        <v>3642618.76</v>
      </c>
      <c r="E209" s="78">
        <v>389250</v>
      </c>
      <c r="F209" s="76">
        <f t="shared" si="35"/>
        <v>16254.923021502889</v>
      </c>
      <c r="G209" s="74">
        <f t="shared" si="27"/>
        <v>1.0322573810630602E-3</v>
      </c>
      <c r="H209" s="73">
        <f t="shared" si="28"/>
        <v>9.3580443416827226</v>
      </c>
      <c r="I209" s="76">
        <f t="shared" si="29"/>
        <v>-2313.60697849711</v>
      </c>
      <c r="J209" s="77">
        <f t="shared" si="30"/>
        <v>0</v>
      </c>
      <c r="K209" s="87">
        <f t="shared" si="31"/>
        <v>0</v>
      </c>
      <c r="L209" s="76">
        <f t="shared" si="32"/>
        <v>224473.197854703</v>
      </c>
      <c r="M209" s="76">
        <f t="shared" si="33"/>
        <v>0</v>
      </c>
      <c r="N209" s="76">
        <f t="shared" si="34"/>
        <v>224473.197854703</v>
      </c>
    </row>
    <row r="210" spans="1:14" x14ac:dyDescent="0.3">
      <c r="A210" s="62" t="s">
        <v>26</v>
      </c>
      <c r="B210" s="63" t="s">
        <v>230</v>
      </c>
      <c r="C210" s="64">
        <v>6047</v>
      </c>
      <c r="D210" s="78">
        <v>7265717</v>
      </c>
      <c r="E210" s="78">
        <v>403500</v>
      </c>
      <c r="F210" s="76">
        <f t="shared" si="35"/>
        <v>108886.7179653036</v>
      </c>
      <c r="G210" s="74">
        <f t="shared" si="27"/>
        <v>6.9147739531419949E-3</v>
      </c>
      <c r="H210" s="73">
        <f t="shared" si="28"/>
        <v>18.006733581164809</v>
      </c>
      <c r="I210" s="76">
        <f t="shared" si="29"/>
        <v>44244.287965303607</v>
      </c>
      <c r="J210" s="77">
        <f t="shared" si="30"/>
        <v>44244.287965303607</v>
      </c>
      <c r="K210" s="87">
        <f t="shared" si="31"/>
        <v>2.2278398693899453E-2</v>
      </c>
      <c r="L210" s="76">
        <f t="shared" si="32"/>
        <v>1503676.7478530316</v>
      </c>
      <c r="M210" s="76">
        <f t="shared" si="33"/>
        <v>1300270.6883561537</v>
      </c>
      <c r="N210" s="76">
        <f t="shared" si="34"/>
        <v>2803947.436209185</v>
      </c>
    </row>
    <row r="211" spans="1:14" x14ac:dyDescent="0.3">
      <c r="A211" s="62" t="s">
        <v>30</v>
      </c>
      <c r="B211" s="63" t="s">
        <v>231</v>
      </c>
      <c r="C211" s="64">
        <v>1101</v>
      </c>
      <c r="D211" s="78">
        <v>1716733</v>
      </c>
      <c r="E211" s="78">
        <v>107650</v>
      </c>
      <c r="F211" s="76">
        <f t="shared" si="35"/>
        <v>17558.040250812821</v>
      </c>
      <c r="G211" s="74">
        <f t="shared" si="27"/>
        <v>1.1150109183493445E-3</v>
      </c>
      <c r="H211" s="73">
        <f t="shared" si="28"/>
        <v>15.947357176033442</v>
      </c>
      <c r="I211" s="76">
        <f t="shared" si="29"/>
        <v>5788.3502508128204</v>
      </c>
      <c r="J211" s="77">
        <f t="shared" si="30"/>
        <v>5788.3502508128204</v>
      </c>
      <c r="K211" s="87">
        <f t="shared" si="31"/>
        <v>2.9146174703651604E-3</v>
      </c>
      <c r="L211" s="76">
        <f t="shared" si="32"/>
        <v>242468.66244446489</v>
      </c>
      <c r="M211" s="76">
        <f t="shared" si="33"/>
        <v>170110.5953151088</v>
      </c>
      <c r="N211" s="76">
        <f t="shared" si="34"/>
        <v>412579.25775957369</v>
      </c>
    </row>
    <row r="212" spans="1:14" x14ac:dyDescent="0.3">
      <c r="A212" s="62" t="s">
        <v>30</v>
      </c>
      <c r="B212" s="63" t="s">
        <v>232</v>
      </c>
      <c r="C212" s="64">
        <v>1453</v>
      </c>
      <c r="D212" s="78">
        <v>1552875</v>
      </c>
      <c r="E212" s="78">
        <v>161350</v>
      </c>
      <c r="F212" s="76">
        <f t="shared" si="35"/>
        <v>13984.055624418965</v>
      </c>
      <c r="G212" s="74">
        <f t="shared" si="27"/>
        <v>8.8804755435675016E-4</v>
      </c>
      <c r="H212" s="73">
        <f t="shared" si="28"/>
        <v>9.6242640223117455</v>
      </c>
      <c r="I212" s="76">
        <f t="shared" si="29"/>
        <v>-1548.5143755810332</v>
      </c>
      <c r="J212" s="77">
        <f t="shared" si="30"/>
        <v>0</v>
      </c>
      <c r="K212" s="87">
        <f t="shared" si="31"/>
        <v>0</v>
      </c>
      <c r="L212" s="76">
        <f t="shared" si="32"/>
        <v>193113.53740887431</v>
      </c>
      <c r="M212" s="76">
        <f t="shared" si="33"/>
        <v>0</v>
      </c>
      <c r="N212" s="76">
        <f t="shared" si="34"/>
        <v>193113.53740887431</v>
      </c>
    </row>
    <row r="213" spans="1:14" x14ac:dyDescent="0.3">
      <c r="A213" s="62" t="s">
        <v>20</v>
      </c>
      <c r="B213" s="63" t="s">
        <v>233</v>
      </c>
      <c r="C213" s="64">
        <v>789</v>
      </c>
      <c r="D213" s="78">
        <v>63300</v>
      </c>
      <c r="E213" s="78">
        <v>5000</v>
      </c>
      <c r="F213" s="76">
        <f t="shared" si="35"/>
        <v>9988.74</v>
      </c>
      <c r="G213" s="74">
        <f t="shared" si="27"/>
        <v>6.3432786355739417E-4</v>
      </c>
      <c r="H213" s="73">
        <f t="shared" si="28"/>
        <v>12.66</v>
      </c>
      <c r="I213" s="76">
        <f t="shared" si="29"/>
        <v>1554.3300000000006</v>
      </c>
      <c r="J213" s="77">
        <f t="shared" si="30"/>
        <v>1554.3300000000006</v>
      </c>
      <c r="K213" s="87">
        <f t="shared" si="31"/>
        <v>7.8265432747033994E-4</v>
      </c>
      <c r="L213" s="76">
        <f t="shared" si="32"/>
        <v>137940.02022483139</v>
      </c>
      <c r="M213" s="76">
        <f t="shared" si="33"/>
        <v>45679.336971532444</v>
      </c>
      <c r="N213" s="76">
        <f t="shared" si="34"/>
        <v>183619.35719636382</v>
      </c>
    </row>
    <row r="214" spans="1:14" x14ac:dyDescent="0.3">
      <c r="A214" s="62" t="s">
        <v>50</v>
      </c>
      <c r="B214" s="63" t="s">
        <v>234</v>
      </c>
      <c r="C214" s="64">
        <v>815</v>
      </c>
      <c r="D214" s="78">
        <v>1462450.85</v>
      </c>
      <c r="E214" s="78">
        <v>159950</v>
      </c>
      <c r="F214" s="76">
        <f t="shared" si="35"/>
        <v>7451.6876695842448</v>
      </c>
      <c r="G214" s="74">
        <f t="shared" si="27"/>
        <v>4.7321415106853833E-4</v>
      </c>
      <c r="H214" s="73">
        <f t="shared" si="28"/>
        <v>9.1431750547045958</v>
      </c>
      <c r="I214" s="76">
        <f t="shared" si="29"/>
        <v>-1260.662330415754</v>
      </c>
      <c r="J214" s="77">
        <f t="shared" si="30"/>
        <v>0</v>
      </c>
      <c r="K214" s="87">
        <f t="shared" si="31"/>
        <v>0</v>
      </c>
      <c r="L214" s="76">
        <f t="shared" si="32"/>
        <v>102904.46521298756</v>
      </c>
      <c r="M214" s="76">
        <f t="shared" si="33"/>
        <v>0</v>
      </c>
      <c r="N214" s="76">
        <f t="shared" si="34"/>
        <v>102904.46521298756</v>
      </c>
    </row>
    <row r="215" spans="1:14" x14ac:dyDescent="0.3">
      <c r="A215" s="62" t="s">
        <v>26</v>
      </c>
      <c r="B215" s="63" t="s">
        <v>235</v>
      </c>
      <c r="C215" s="64">
        <v>779</v>
      </c>
      <c r="D215" s="78">
        <v>1919809.64</v>
      </c>
      <c r="E215" s="78">
        <v>112400</v>
      </c>
      <c r="F215" s="76">
        <f t="shared" si="35"/>
        <v>13305.442255871885</v>
      </c>
      <c r="G215" s="74">
        <f t="shared" si="27"/>
        <v>8.4495269271734859E-4</v>
      </c>
      <c r="H215" s="73">
        <f t="shared" si="28"/>
        <v>17.08015693950178</v>
      </c>
      <c r="I215" s="76">
        <f t="shared" si="29"/>
        <v>4977.9322558718868</v>
      </c>
      <c r="J215" s="77">
        <f t="shared" si="30"/>
        <v>4977.9322558718868</v>
      </c>
      <c r="K215" s="87">
        <f t="shared" si="31"/>
        <v>2.5065463716921902E-3</v>
      </c>
      <c r="L215" s="76">
        <f t="shared" si="32"/>
        <v>183742.19109470205</v>
      </c>
      <c r="M215" s="76">
        <f t="shared" si="33"/>
        <v>146293.67311795594</v>
      </c>
      <c r="N215" s="76">
        <f t="shared" si="34"/>
        <v>330035.86421265802</v>
      </c>
    </row>
    <row r="216" spans="1:14" x14ac:dyDescent="0.3">
      <c r="A216" s="62" t="s">
        <v>39</v>
      </c>
      <c r="B216" s="63" t="s">
        <v>236</v>
      </c>
      <c r="C216" s="64">
        <v>94</v>
      </c>
      <c r="D216" s="78">
        <v>655590</v>
      </c>
      <c r="E216" s="78">
        <v>84100</v>
      </c>
      <c r="F216" s="76">
        <f t="shared" si="35"/>
        <v>732.76409036860878</v>
      </c>
      <c r="G216" s="74">
        <f t="shared" si="27"/>
        <v>4.6533664900187307E-5</v>
      </c>
      <c r="H216" s="73">
        <f t="shared" si="28"/>
        <v>7.7953626634958386</v>
      </c>
      <c r="I216" s="76">
        <f t="shared" si="29"/>
        <v>-272.09590963139112</v>
      </c>
      <c r="J216" s="77">
        <f t="shared" si="30"/>
        <v>0</v>
      </c>
      <c r="K216" s="87">
        <f t="shared" si="31"/>
        <v>0</v>
      </c>
      <c r="L216" s="76">
        <f t="shared" si="32"/>
        <v>10119.143500128752</v>
      </c>
      <c r="M216" s="76">
        <f t="shared" si="33"/>
        <v>0</v>
      </c>
      <c r="N216" s="76">
        <f t="shared" si="34"/>
        <v>10119.143500128752</v>
      </c>
    </row>
    <row r="217" spans="1:14" x14ac:dyDescent="0.3">
      <c r="A217" s="62" t="s">
        <v>62</v>
      </c>
      <c r="B217" s="63" t="s">
        <v>237</v>
      </c>
      <c r="C217" s="64">
        <v>605</v>
      </c>
      <c r="D217" s="78">
        <v>6891341</v>
      </c>
      <c r="E217" s="78">
        <v>633400</v>
      </c>
      <c r="F217" s="76">
        <f t="shared" si="35"/>
        <v>6582.3512867066629</v>
      </c>
      <c r="G217" s="74">
        <f t="shared" si="27"/>
        <v>4.1800755939997461E-4</v>
      </c>
      <c r="H217" s="73">
        <f t="shared" si="28"/>
        <v>10.879919482159773</v>
      </c>
      <c r="I217" s="76">
        <f t="shared" si="29"/>
        <v>114.90128670666277</v>
      </c>
      <c r="J217" s="77">
        <f t="shared" si="30"/>
        <v>114.90128670666277</v>
      </c>
      <c r="K217" s="87">
        <f t="shared" si="31"/>
        <v>5.7856432850733002E-5</v>
      </c>
      <c r="L217" s="76">
        <f t="shared" si="32"/>
        <v>90899.319595390611</v>
      </c>
      <c r="M217" s="76">
        <f t="shared" si="33"/>
        <v>3376.7697940181997</v>
      </c>
      <c r="N217" s="76">
        <f t="shared" si="34"/>
        <v>94276.089389408808</v>
      </c>
    </row>
    <row r="218" spans="1:14" x14ac:dyDescent="0.3">
      <c r="A218" s="62" t="s">
        <v>37</v>
      </c>
      <c r="B218" s="63" t="s">
        <v>238</v>
      </c>
      <c r="C218" s="64">
        <v>784</v>
      </c>
      <c r="D218" s="78">
        <v>1862207.71</v>
      </c>
      <c r="E218" s="78">
        <v>154400</v>
      </c>
      <c r="F218" s="76">
        <f t="shared" si="35"/>
        <v>9455.7697191709831</v>
      </c>
      <c r="G218" s="74">
        <f t="shared" si="27"/>
        <v>6.0048196311571146E-4</v>
      </c>
      <c r="H218" s="73">
        <f t="shared" si="28"/>
        <v>12.060930764248704</v>
      </c>
      <c r="I218" s="76">
        <f t="shared" si="29"/>
        <v>1074.8097191709844</v>
      </c>
      <c r="J218" s="77">
        <f t="shared" si="30"/>
        <v>1074.8097191709844</v>
      </c>
      <c r="K218" s="87">
        <f t="shared" si="31"/>
        <v>5.4120069606605509E-4</v>
      </c>
      <c r="L218" s="76">
        <f t="shared" si="32"/>
        <v>130579.93964241674</v>
      </c>
      <c r="M218" s="76">
        <f t="shared" si="33"/>
        <v>31586.983035963749</v>
      </c>
      <c r="N218" s="76">
        <f t="shared" si="34"/>
        <v>162166.92267838048</v>
      </c>
    </row>
    <row r="219" spans="1:14" x14ac:dyDescent="0.3">
      <c r="A219" s="62" t="s">
        <v>62</v>
      </c>
      <c r="B219" s="63" t="s">
        <v>239</v>
      </c>
      <c r="C219" s="64">
        <v>642</v>
      </c>
      <c r="D219" s="78">
        <v>770410</v>
      </c>
      <c r="E219" s="78">
        <v>68400</v>
      </c>
      <c r="F219" s="76">
        <f t="shared" si="35"/>
        <v>7231.0412280701757</v>
      </c>
      <c r="G219" s="74">
        <f t="shared" si="27"/>
        <v>4.5920215497622231E-4</v>
      </c>
      <c r="H219" s="73">
        <f t="shared" si="28"/>
        <v>11.263304093567251</v>
      </c>
      <c r="I219" s="76">
        <f t="shared" si="29"/>
        <v>368.06122807017579</v>
      </c>
      <c r="J219" s="77">
        <f t="shared" si="30"/>
        <v>368.06122807017579</v>
      </c>
      <c r="K219" s="87">
        <f t="shared" si="31"/>
        <v>1.853304722440992E-4</v>
      </c>
      <c r="L219" s="76">
        <f t="shared" si="32"/>
        <v>99857.436798494076</v>
      </c>
      <c r="M219" s="76">
        <f t="shared" si="33"/>
        <v>10816.746034094182</v>
      </c>
      <c r="N219" s="76">
        <f t="shared" si="34"/>
        <v>110674.18283258825</v>
      </c>
    </row>
    <row r="220" spans="1:14" x14ac:dyDescent="0.3">
      <c r="A220" s="62" t="s">
        <v>50</v>
      </c>
      <c r="B220" s="63" t="s">
        <v>240</v>
      </c>
      <c r="C220" s="64">
        <v>4756</v>
      </c>
      <c r="D220" s="78">
        <v>7891751</v>
      </c>
      <c r="E220" s="78">
        <v>487050</v>
      </c>
      <c r="F220" s="76">
        <f t="shared" si="35"/>
        <v>77062.247728159331</v>
      </c>
      <c r="G220" s="74">
        <f t="shared" si="27"/>
        <v>4.8937834964503995E-3</v>
      </c>
      <c r="H220" s="73">
        <f t="shared" si="28"/>
        <v>16.203163946206754</v>
      </c>
      <c r="I220" s="76">
        <f t="shared" si="29"/>
        <v>26220.607728159324</v>
      </c>
      <c r="J220" s="77">
        <f t="shared" si="30"/>
        <v>26220.607728159324</v>
      </c>
      <c r="K220" s="87">
        <f t="shared" si="31"/>
        <v>1.3202905500985072E-2</v>
      </c>
      <c r="L220" s="76">
        <f t="shared" si="32"/>
        <v>1064195.0846846814</v>
      </c>
      <c r="M220" s="76">
        <f t="shared" si="33"/>
        <v>770582.80803494575</v>
      </c>
      <c r="N220" s="76">
        <f t="shared" si="34"/>
        <v>1834777.8927196271</v>
      </c>
    </row>
    <row r="221" spans="1:14" x14ac:dyDescent="0.3">
      <c r="A221" s="62" t="s">
        <v>28</v>
      </c>
      <c r="B221" s="63" t="s">
        <v>241</v>
      </c>
      <c r="C221" s="64">
        <v>2678</v>
      </c>
      <c r="D221" s="78">
        <v>5747419</v>
      </c>
      <c r="E221" s="78">
        <v>698300</v>
      </c>
      <c r="F221" s="76">
        <f t="shared" si="35"/>
        <v>22041.512361449233</v>
      </c>
      <c r="G221" s="74">
        <f t="shared" si="27"/>
        <v>1.3997306412832837E-3</v>
      </c>
      <c r="H221" s="73">
        <f t="shared" si="28"/>
        <v>8.2305871401976223</v>
      </c>
      <c r="I221" s="76">
        <f t="shared" si="29"/>
        <v>-6586.3076385507666</v>
      </c>
      <c r="J221" s="77">
        <f t="shared" si="30"/>
        <v>0</v>
      </c>
      <c r="K221" s="87">
        <f t="shared" si="31"/>
        <v>0</v>
      </c>
      <c r="L221" s="76">
        <f t="shared" si="32"/>
        <v>304383.40180284786</v>
      </c>
      <c r="M221" s="76">
        <f t="shared" si="33"/>
        <v>0</v>
      </c>
      <c r="N221" s="76">
        <f t="shared" si="34"/>
        <v>304383.40180284786</v>
      </c>
    </row>
    <row r="222" spans="1:14" x14ac:dyDescent="0.3">
      <c r="A222" s="62" t="s">
        <v>20</v>
      </c>
      <c r="B222" s="63" t="s">
        <v>242</v>
      </c>
      <c r="C222" s="64">
        <v>601</v>
      </c>
      <c r="D222" s="78">
        <v>988799.67</v>
      </c>
      <c r="E222" s="78">
        <v>86650</v>
      </c>
      <c r="F222" s="76">
        <f t="shared" si="35"/>
        <v>6858.2643008655523</v>
      </c>
      <c r="G222" s="74">
        <f t="shared" si="27"/>
        <v>4.3552922006979776E-4</v>
      </c>
      <c r="H222" s="73">
        <f t="shared" si="28"/>
        <v>11.411421465666475</v>
      </c>
      <c r="I222" s="76">
        <f t="shared" si="29"/>
        <v>433.57430086555178</v>
      </c>
      <c r="J222" s="77">
        <f t="shared" si="30"/>
        <v>433.57430086555178</v>
      </c>
      <c r="K222" s="87">
        <f t="shared" si="31"/>
        <v>2.1831837695492664E-4</v>
      </c>
      <c r="L222" s="76">
        <f t="shared" si="32"/>
        <v>94709.554595337686</v>
      </c>
      <c r="M222" s="76">
        <f t="shared" si="33"/>
        <v>12742.073170712862</v>
      </c>
      <c r="N222" s="76">
        <f t="shared" si="34"/>
        <v>107451.62776605054</v>
      </c>
    </row>
    <row r="223" spans="1:14" x14ac:dyDescent="0.3">
      <c r="A223" s="62" t="s">
        <v>20</v>
      </c>
      <c r="B223" s="63" t="s">
        <v>243</v>
      </c>
      <c r="C223" s="64">
        <v>1261</v>
      </c>
      <c r="D223" s="78">
        <v>2913846.34</v>
      </c>
      <c r="E223" s="78">
        <v>265300</v>
      </c>
      <c r="F223" s="76">
        <f t="shared" si="35"/>
        <v>13849.831265510742</v>
      </c>
      <c r="G223" s="74">
        <f t="shared" si="27"/>
        <v>8.7952373144979548E-4</v>
      </c>
      <c r="H223" s="73">
        <f t="shared" si="28"/>
        <v>10.983212740294006</v>
      </c>
      <c r="I223" s="76">
        <f t="shared" si="29"/>
        <v>369.7412655107417</v>
      </c>
      <c r="J223" s="77">
        <f t="shared" si="30"/>
        <v>369.7412655107417</v>
      </c>
      <c r="K223" s="87">
        <f t="shared" si="31"/>
        <v>1.8617642424474971E-4</v>
      </c>
      <c r="L223" s="76">
        <f t="shared" si="32"/>
        <v>191259.95920156635</v>
      </c>
      <c r="M223" s="76">
        <f t="shared" si="33"/>
        <v>10866.119716885096</v>
      </c>
      <c r="N223" s="76">
        <f t="shared" si="34"/>
        <v>202126.07891845144</v>
      </c>
    </row>
    <row r="224" spans="1:14" x14ac:dyDescent="0.3">
      <c r="A224" s="62" t="s">
        <v>30</v>
      </c>
      <c r="B224" s="63" t="s">
        <v>244</v>
      </c>
      <c r="C224" s="64">
        <v>1388</v>
      </c>
      <c r="D224" s="78">
        <v>1211156</v>
      </c>
      <c r="E224" s="78">
        <v>134200</v>
      </c>
      <c r="F224" s="76">
        <f t="shared" si="35"/>
        <v>12526.710342771981</v>
      </c>
      <c r="G224" s="74">
        <f t="shared" si="27"/>
        <v>7.9549987377115273E-4</v>
      </c>
      <c r="H224" s="73">
        <f t="shared" si="28"/>
        <v>9.0250074515648286</v>
      </c>
      <c r="I224" s="76">
        <f t="shared" si="29"/>
        <v>-2311.0096572280172</v>
      </c>
      <c r="J224" s="77">
        <f t="shared" si="30"/>
        <v>0</v>
      </c>
      <c r="K224" s="87">
        <f t="shared" si="31"/>
        <v>0</v>
      </c>
      <c r="L224" s="76">
        <f t="shared" si="32"/>
        <v>172988.25257565736</v>
      </c>
      <c r="M224" s="76">
        <f t="shared" si="33"/>
        <v>0</v>
      </c>
      <c r="N224" s="76">
        <f t="shared" si="34"/>
        <v>172988.25257565736</v>
      </c>
    </row>
    <row r="225" spans="1:14" x14ac:dyDescent="0.3">
      <c r="A225" s="62" t="s">
        <v>18</v>
      </c>
      <c r="B225" s="63" t="s">
        <v>245</v>
      </c>
      <c r="C225" s="64">
        <v>11742</v>
      </c>
      <c r="D225" s="78">
        <v>45007719</v>
      </c>
      <c r="E225" s="78">
        <v>4786950</v>
      </c>
      <c r="F225" s="76">
        <f t="shared" si="35"/>
        <v>110400.28337417354</v>
      </c>
      <c r="G225" s="74">
        <f t="shared" si="27"/>
        <v>7.0108918531136474E-3</v>
      </c>
      <c r="H225" s="73">
        <f t="shared" si="28"/>
        <v>9.4021702754363421</v>
      </c>
      <c r="I225" s="76">
        <f t="shared" si="29"/>
        <v>-15121.696625826466</v>
      </c>
      <c r="J225" s="77">
        <f t="shared" si="30"/>
        <v>0</v>
      </c>
      <c r="K225" s="87">
        <f t="shared" si="31"/>
        <v>0</v>
      </c>
      <c r="L225" s="76">
        <f t="shared" si="32"/>
        <v>1524578.4074328309</v>
      </c>
      <c r="M225" s="76">
        <f t="shared" si="33"/>
        <v>0</v>
      </c>
      <c r="N225" s="76">
        <f t="shared" si="34"/>
        <v>1524578.4074328309</v>
      </c>
    </row>
    <row r="226" spans="1:14" x14ac:dyDescent="0.3">
      <c r="A226" s="62" t="s">
        <v>18</v>
      </c>
      <c r="B226" s="63" t="s">
        <v>246</v>
      </c>
      <c r="C226" s="64">
        <v>3674</v>
      </c>
      <c r="D226" s="78">
        <v>21946772</v>
      </c>
      <c r="E226" s="78">
        <v>4533600</v>
      </c>
      <c r="F226" s="76">
        <f t="shared" si="35"/>
        <v>17785.521512263986</v>
      </c>
      <c r="G226" s="74">
        <f t="shared" si="27"/>
        <v>1.1294569548440034E-3</v>
      </c>
      <c r="H226" s="73">
        <f t="shared" si="28"/>
        <v>4.8409149461796366</v>
      </c>
      <c r="I226" s="76">
        <f t="shared" si="29"/>
        <v>-21489.538487736012</v>
      </c>
      <c r="J226" s="77">
        <f t="shared" si="30"/>
        <v>0</v>
      </c>
      <c r="K226" s="87">
        <f t="shared" si="31"/>
        <v>0</v>
      </c>
      <c r="L226" s="76">
        <f t="shared" si="32"/>
        <v>245610.07665740306</v>
      </c>
      <c r="M226" s="76">
        <f t="shared" si="33"/>
        <v>0</v>
      </c>
      <c r="N226" s="76">
        <f t="shared" si="34"/>
        <v>245610.07665740306</v>
      </c>
    </row>
    <row r="227" spans="1:14" x14ac:dyDescent="0.3">
      <c r="A227" s="62" t="s">
        <v>50</v>
      </c>
      <c r="B227" s="63" t="s">
        <v>247</v>
      </c>
      <c r="C227" s="64">
        <v>1003</v>
      </c>
      <c r="D227" s="78">
        <v>2742801.74</v>
      </c>
      <c r="E227" s="78">
        <v>210900</v>
      </c>
      <c r="F227" s="76">
        <f t="shared" si="35"/>
        <v>13044.239664390709</v>
      </c>
      <c r="G227" s="74">
        <f t="shared" si="27"/>
        <v>8.2836520702747087E-4</v>
      </c>
      <c r="H227" s="73">
        <f t="shared" si="28"/>
        <v>13.005223992413468</v>
      </c>
      <c r="I227" s="76">
        <f t="shared" si="29"/>
        <v>2322.1696643907089</v>
      </c>
      <c r="J227" s="77">
        <f t="shared" si="30"/>
        <v>2322.1696643907089</v>
      </c>
      <c r="K227" s="87">
        <f t="shared" si="31"/>
        <v>1.1692858897117953E-3</v>
      </c>
      <c r="L227" s="76">
        <f t="shared" si="32"/>
        <v>180135.10043545053</v>
      </c>
      <c r="M227" s="76">
        <f t="shared" si="33"/>
        <v>68244.948373108389</v>
      </c>
      <c r="N227" s="76">
        <f t="shared" si="34"/>
        <v>248380.0488085589</v>
      </c>
    </row>
    <row r="228" spans="1:14" x14ac:dyDescent="0.3">
      <c r="A228" s="62" t="s">
        <v>16</v>
      </c>
      <c r="B228" s="63" t="s">
        <v>248</v>
      </c>
      <c r="C228" s="64">
        <v>27</v>
      </c>
      <c r="D228" s="78">
        <v>427080.19</v>
      </c>
      <c r="E228" s="78">
        <v>94950</v>
      </c>
      <c r="F228" s="76">
        <f t="shared" si="35"/>
        <v>121.44460379146921</v>
      </c>
      <c r="G228" s="74">
        <f t="shared" si="27"/>
        <v>7.7122536039197009E-6</v>
      </c>
      <c r="H228" s="73">
        <f t="shared" si="28"/>
        <v>4.4979482885729327</v>
      </c>
      <c r="I228" s="76">
        <f t="shared" si="29"/>
        <v>-167.18539620853079</v>
      </c>
      <c r="J228" s="77">
        <f t="shared" si="30"/>
        <v>0</v>
      </c>
      <c r="K228" s="87">
        <f t="shared" si="31"/>
        <v>0</v>
      </c>
      <c r="L228" s="76">
        <f t="shared" si="32"/>
        <v>1677.0955198745685</v>
      </c>
      <c r="M228" s="76">
        <f t="shared" si="33"/>
        <v>0</v>
      </c>
      <c r="N228" s="76">
        <f t="shared" si="34"/>
        <v>1677.0955198745685</v>
      </c>
    </row>
    <row r="229" spans="1:14" x14ac:dyDescent="0.3">
      <c r="A229" s="62" t="s">
        <v>18</v>
      </c>
      <c r="B229" s="63" t="s">
        <v>249</v>
      </c>
      <c r="C229" s="64">
        <v>10562</v>
      </c>
      <c r="D229" s="78">
        <v>29278583</v>
      </c>
      <c r="E229" s="78">
        <v>3172600</v>
      </c>
      <c r="F229" s="76">
        <f t="shared" si="35"/>
        <v>97472.228974973201</v>
      </c>
      <c r="G229" s="74">
        <f t="shared" si="27"/>
        <v>6.1899049091148524E-3</v>
      </c>
      <c r="H229" s="73">
        <f t="shared" si="28"/>
        <v>9.2285768770093934</v>
      </c>
      <c r="I229" s="76">
        <f t="shared" si="29"/>
        <v>-15435.551025026782</v>
      </c>
      <c r="J229" s="77">
        <f t="shared" si="30"/>
        <v>0</v>
      </c>
      <c r="K229" s="87">
        <f t="shared" si="31"/>
        <v>0</v>
      </c>
      <c r="L229" s="76">
        <f t="shared" si="32"/>
        <v>1346047.7734095792</v>
      </c>
      <c r="M229" s="76">
        <f t="shared" si="33"/>
        <v>0</v>
      </c>
      <c r="N229" s="76">
        <f t="shared" si="34"/>
        <v>1346047.7734095792</v>
      </c>
    </row>
    <row r="230" spans="1:14" x14ac:dyDescent="0.3">
      <c r="A230" s="62" t="s">
        <v>62</v>
      </c>
      <c r="B230" s="63" t="s">
        <v>250</v>
      </c>
      <c r="C230" s="64">
        <v>833</v>
      </c>
      <c r="D230" s="78">
        <v>1157451.46</v>
      </c>
      <c r="E230" s="78">
        <v>80800</v>
      </c>
      <c r="F230" s="76">
        <f t="shared" si="35"/>
        <v>11932.636957673267</v>
      </c>
      <c r="G230" s="74">
        <f t="shared" si="27"/>
        <v>7.5777366394228776E-4</v>
      </c>
      <c r="H230" s="73">
        <f t="shared" si="28"/>
        <v>14.324894306930693</v>
      </c>
      <c r="I230" s="76">
        <f t="shared" si="29"/>
        <v>3027.8669576732677</v>
      </c>
      <c r="J230" s="77">
        <f t="shared" si="30"/>
        <v>3027.8669576732677</v>
      </c>
      <c r="K230" s="87">
        <f t="shared" si="31"/>
        <v>1.5246268021767801E-3</v>
      </c>
      <c r="L230" s="76">
        <f t="shared" si="32"/>
        <v>164784.3655232813</v>
      </c>
      <c r="M230" s="76">
        <f t="shared" si="33"/>
        <v>88984.292308921475</v>
      </c>
      <c r="N230" s="76">
        <f t="shared" si="34"/>
        <v>253768.65783220279</v>
      </c>
    </row>
    <row r="231" spans="1:14" x14ac:dyDescent="0.3">
      <c r="A231" s="62" t="s">
        <v>30</v>
      </c>
      <c r="B231" s="63" t="s">
        <v>251</v>
      </c>
      <c r="C231" s="64">
        <v>630</v>
      </c>
      <c r="D231" s="78">
        <v>527394</v>
      </c>
      <c r="E231" s="78">
        <v>46150</v>
      </c>
      <c r="F231" s="76">
        <f t="shared" si="35"/>
        <v>7199.5280606717224</v>
      </c>
      <c r="G231" s="74">
        <f t="shared" si="27"/>
        <v>4.5720093358595816E-4</v>
      </c>
      <c r="H231" s="73">
        <f t="shared" si="28"/>
        <v>11.427822318526545</v>
      </c>
      <c r="I231" s="76">
        <f t="shared" si="29"/>
        <v>464.82806067172345</v>
      </c>
      <c r="J231" s="77">
        <f t="shared" si="30"/>
        <v>464.82806067172345</v>
      </c>
      <c r="K231" s="87">
        <f t="shared" si="31"/>
        <v>2.3405563375497479E-4</v>
      </c>
      <c r="L231" s="76">
        <f t="shared" si="32"/>
        <v>99422.254087932874</v>
      </c>
      <c r="M231" s="76">
        <f t="shared" si="33"/>
        <v>13660.572476403066</v>
      </c>
      <c r="N231" s="76">
        <f t="shared" si="34"/>
        <v>113082.82656433593</v>
      </c>
    </row>
    <row r="232" spans="1:14" x14ac:dyDescent="0.3">
      <c r="A232" s="62" t="s">
        <v>16</v>
      </c>
      <c r="B232" s="63" t="s">
        <v>252</v>
      </c>
      <c r="C232" s="64">
        <v>158</v>
      </c>
      <c r="D232" s="78">
        <v>461500</v>
      </c>
      <c r="E232" s="78">
        <v>197600</v>
      </c>
      <c r="F232" s="76">
        <f t="shared" si="35"/>
        <v>369.01315789473682</v>
      </c>
      <c r="G232" s="74">
        <f t="shared" si="27"/>
        <v>2.3433919400438473E-5</v>
      </c>
      <c r="H232" s="73">
        <f t="shared" si="28"/>
        <v>2.3355263157894739</v>
      </c>
      <c r="I232" s="76">
        <f t="shared" si="29"/>
        <v>-1320.0068421052629</v>
      </c>
      <c r="J232" s="77">
        <f t="shared" si="30"/>
        <v>0</v>
      </c>
      <c r="K232" s="87">
        <f t="shared" si="31"/>
        <v>0</v>
      </c>
      <c r="L232" s="76">
        <f t="shared" si="32"/>
        <v>5095.9062367454653</v>
      </c>
      <c r="M232" s="76">
        <f t="shared" si="33"/>
        <v>0</v>
      </c>
      <c r="N232" s="76">
        <f t="shared" si="34"/>
        <v>5095.9062367454653</v>
      </c>
    </row>
    <row r="233" spans="1:14" x14ac:dyDescent="0.3">
      <c r="A233" s="62" t="s">
        <v>30</v>
      </c>
      <c r="B233" s="63" t="s">
        <v>253</v>
      </c>
      <c r="C233" s="64">
        <v>102</v>
      </c>
      <c r="D233" s="78">
        <v>313154.21999999997</v>
      </c>
      <c r="E233" s="78">
        <v>114600</v>
      </c>
      <c r="F233" s="76">
        <f t="shared" si="35"/>
        <v>278.72365130890051</v>
      </c>
      <c r="G233" s="74">
        <f t="shared" si="27"/>
        <v>1.7700148192634003E-5</v>
      </c>
      <c r="H233" s="73">
        <f t="shared" si="28"/>
        <v>2.7325848167539264</v>
      </c>
      <c r="I233" s="76">
        <f t="shared" si="29"/>
        <v>-811.65634869109954</v>
      </c>
      <c r="J233" s="77">
        <f t="shared" si="30"/>
        <v>0</v>
      </c>
      <c r="K233" s="87">
        <f t="shared" si="31"/>
        <v>0</v>
      </c>
      <c r="L233" s="76">
        <f t="shared" si="32"/>
        <v>3849.048638635963</v>
      </c>
      <c r="M233" s="76">
        <f t="shared" si="33"/>
        <v>0</v>
      </c>
      <c r="N233" s="76">
        <f t="shared" si="34"/>
        <v>3849.048638635963</v>
      </c>
    </row>
    <row r="234" spans="1:14" x14ac:dyDescent="0.3">
      <c r="A234" s="62" t="s">
        <v>32</v>
      </c>
      <c r="B234" s="63" t="s">
        <v>254</v>
      </c>
      <c r="C234" s="64">
        <v>1762</v>
      </c>
      <c r="D234" s="78">
        <v>3554515.88</v>
      </c>
      <c r="E234" s="78">
        <v>483650</v>
      </c>
      <c r="F234" s="76">
        <f t="shared" si="35"/>
        <v>12949.564727716323</v>
      </c>
      <c r="G234" s="74">
        <f t="shared" si="27"/>
        <v>8.2235294218594985E-4</v>
      </c>
      <c r="H234" s="73">
        <f t="shared" si="28"/>
        <v>7.3493556910989346</v>
      </c>
      <c r="I234" s="76">
        <f t="shared" si="29"/>
        <v>-5886.2152722836763</v>
      </c>
      <c r="J234" s="77">
        <f t="shared" si="30"/>
        <v>0</v>
      </c>
      <c r="K234" s="87">
        <f t="shared" si="31"/>
        <v>0</v>
      </c>
      <c r="L234" s="76">
        <f t="shared" si="32"/>
        <v>178827.68201434345</v>
      </c>
      <c r="M234" s="76">
        <f t="shared" si="33"/>
        <v>0</v>
      </c>
      <c r="N234" s="76">
        <f t="shared" si="34"/>
        <v>178827.68201434345</v>
      </c>
    </row>
    <row r="235" spans="1:14" x14ac:dyDescent="0.3">
      <c r="A235" s="62" t="s">
        <v>18</v>
      </c>
      <c r="B235" s="63" t="s">
        <v>255</v>
      </c>
      <c r="C235" s="64">
        <v>6682</v>
      </c>
      <c r="D235" s="78">
        <v>8895846</v>
      </c>
      <c r="E235" s="78">
        <v>1028650</v>
      </c>
      <c r="F235" s="76">
        <f t="shared" si="35"/>
        <v>57786.460868128132</v>
      </c>
      <c r="G235" s="74">
        <f t="shared" si="27"/>
        <v>3.669688295523027E-3</v>
      </c>
      <c r="H235" s="73">
        <f t="shared" si="28"/>
        <v>8.6480785495552421</v>
      </c>
      <c r="I235" s="76">
        <f t="shared" si="29"/>
        <v>-13644.119131871868</v>
      </c>
      <c r="J235" s="77">
        <f t="shared" si="30"/>
        <v>0</v>
      </c>
      <c r="K235" s="87">
        <f t="shared" si="31"/>
        <v>0</v>
      </c>
      <c r="L235" s="76">
        <f t="shared" si="32"/>
        <v>798005.11184303742</v>
      </c>
      <c r="M235" s="76">
        <f t="shared" si="33"/>
        <v>0</v>
      </c>
      <c r="N235" s="76">
        <f t="shared" si="34"/>
        <v>798005.11184303742</v>
      </c>
    </row>
    <row r="236" spans="1:14" x14ac:dyDescent="0.3">
      <c r="A236" s="62" t="s">
        <v>30</v>
      </c>
      <c r="B236" s="63" t="s">
        <v>256</v>
      </c>
      <c r="C236" s="64">
        <v>924</v>
      </c>
      <c r="D236" s="78">
        <v>1330986.5</v>
      </c>
      <c r="E236" s="78">
        <v>108700</v>
      </c>
      <c r="F236" s="76">
        <f t="shared" si="35"/>
        <v>11313.997479300828</v>
      </c>
      <c r="G236" s="74">
        <f t="shared" si="27"/>
        <v>7.184874017482323E-4</v>
      </c>
      <c r="H236" s="73">
        <f t="shared" si="28"/>
        <v>12.244586016559337</v>
      </c>
      <c r="I236" s="76">
        <f t="shared" si="29"/>
        <v>1436.4374793008278</v>
      </c>
      <c r="J236" s="77">
        <f t="shared" si="30"/>
        <v>1436.4374793008278</v>
      </c>
      <c r="K236" s="87">
        <f t="shared" si="31"/>
        <v>7.2329171367430296E-4</v>
      </c>
      <c r="L236" s="76">
        <f t="shared" si="32"/>
        <v>156241.23173878263</v>
      </c>
      <c r="M236" s="76">
        <f t="shared" si="33"/>
        <v>42214.65947097537</v>
      </c>
      <c r="N236" s="76">
        <f t="shared" si="34"/>
        <v>198455.891209758</v>
      </c>
    </row>
    <row r="237" spans="1:14" x14ac:dyDescent="0.3">
      <c r="A237" s="62" t="s">
        <v>46</v>
      </c>
      <c r="B237" s="63" t="s">
        <v>257</v>
      </c>
      <c r="C237" s="64">
        <v>2324</v>
      </c>
      <c r="D237" s="78">
        <v>3772536.88</v>
      </c>
      <c r="E237" s="78">
        <v>349550</v>
      </c>
      <c r="F237" s="76">
        <f t="shared" si="35"/>
        <v>25081.893031383202</v>
      </c>
      <c r="G237" s="74">
        <f t="shared" si="27"/>
        <v>1.5928078637117795E-3</v>
      </c>
      <c r="H237" s="73">
        <f t="shared" si="28"/>
        <v>10.792552939493634</v>
      </c>
      <c r="I237" s="76">
        <f t="shared" si="29"/>
        <v>238.33303138320588</v>
      </c>
      <c r="J237" s="77">
        <f t="shared" si="30"/>
        <v>238.33303138320588</v>
      </c>
      <c r="K237" s="87">
        <f t="shared" si="31"/>
        <v>1.2000822115714832E-4</v>
      </c>
      <c r="L237" s="76">
        <f t="shared" si="32"/>
        <v>346369.69547971583</v>
      </c>
      <c r="M237" s="76">
        <f t="shared" si="33"/>
        <v>7004.2364568658359</v>
      </c>
      <c r="N237" s="76">
        <f t="shared" si="34"/>
        <v>353373.93193658168</v>
      </c>
    </row>
    <row r="238" spans="1:14" x14ac:dyDescent="0.3">
      <c r="A238" s="62" t="s">
        <v>30</v>
      </c>
      <c r="B238" s="63" t="s">
        <v>258</v>
      </c>
      <c r="C238" s="64">
        <v>3121</v>
      </c>
      <c r="D238" s="78">
        <v>2866905</v>
      </c>
      <c r="E238" s="78">
        <v>318850</v>
      </c>
      <c r="F238" s="76">
        <f t="shared" si="35"/>
        <v>28062.131111808059</v>
      </c>
      <c r="G238" s="74">
        <f t="shared" si="27"/>
        <v>1.7820657735631012E-3</v>
      </c>
      <c r="H238" s="73">
        <f t="shared" si="28"/>
        <v>8.9913909361768862</v>
      </c>
      <c r="I238" s="76">
        <f t="shared" si="29"/>
        <v>-5301.3588881919368</v>
      </c>
      <c r="J238" s="77">
        <f t="shared" si="30"/>
        <v>0</v>
      </c>
      <c r="K238" s="87">
        <f t="shared" si="31"/>
        <v>0</v>
      </c>
      <c r="L238" s="76">
        <f t="shared" si="32"/>
        <v>387525.44696474972</v>
      </c>
      <c r="M238" s="76">
        <f t="shared" si="33"/>
        <v>0</v>
      </c>
      <c r="N238" s="76">
        <f t="shared" si="34"/>
        <v>387525.44696474972</v>
      </c>
    </row>
    <row r="239" spans="1:14" x14ac:dyDescent="0.3">
      <c r="A239" s="62" t="s">
        <v>46</v>
      </c>
      <c r="B239" s="63" t="s">
        <v>259</v>
      </c>
      <c r="C239" s="64">
        <v>38116</v>
      </c>
      <c r="D239" s="78">
        <v>62487738</v>
      </c>
      <c r="E239" s="78">
        <v>4211750</v>
      </c>
      <c r="F239" s="76">
        <f t="shared" si="35"/>
        <v>565509.02157250547</v>
      </c>
      <c r="G239" s="74">
        <f t="shared" si="27"/>
        <v>3.5912250141311094E-2</v>
      </c>
      <c r="H239" s="73">
        <f t="shared" si="28"/>
        <v>14.836525909657507</v>
      </c>
      <c r="I239" s="76">
        <f t="shared" si="29"/>
        <v>158048.98157250555</v>
      </c>
      <c r="J239" s="77">
        <f t="shared" si="30"/>
        <v>158048.98157250555</v>
      </c>
      <c r="K239" s="87">
        <f t="shared" si="31"/>
        <v>7.9582662227455844E-2</v>
      </c>
      <c r="L239" s="76">
        <f t="shared" si="32"/>
        <v>7809426.0009807069</v>
      </c>
      <c r="M239" s="76">
        <f t="shared" si="33"/>
        <v>4644813.3197313314</v>
      </c>
      <c r="N239" s="76">
        <f t="shared" si="34"/>
        <v>12454239.320712037</v>
      </c>
    </row>
    <row r="240" spans="1:14" x14ac:dyDescent="0.3">
      <c r="A240" s="62" t="s">
        <v>62</v>
      </c>
      <c r="B240" s="63" t="s">
        <v>260</v>
      </c>
      <c r="C240" s="64">
        <v>964</v>
      </c>
      <c r="D240" s="78">
        <v>2810517</v>
      </c>
      <c r="E240" s="78">
        <v>254700</v>
      </c>
      <c r="F240" s="76">
        <f t="shared" si="35"/>
        <v>10637.370977620731</v>
      </c>
      <c r="G240" s="74">
        <f t="shared" si="27"/>
        <v>6.755187146828917E-4</v>
      </c>
      <c r="H240" s="73">
        <f t="shared" si="28"/>
        <v>11.034617196702003</v>
      </c>
      <c r="I240" s="76">
        <f t="shared" si="29"/>
        <v>332.2109776207314</v>
      </c>
      <c r="J240" s="77">
        <f t="shared" si="30"/>
        <v>332.2109776207314</v>
      </c>
      <c r="K240" s="87">
        <f t="shared" si="31"/>
        <v>1.6727873699151248E-4</v>
      </c>
      <c r="L240" s="76">
        <f t="shared" si="32"/>
        <v>146897.3231650877</v>
      </c>
      <c r="M240" s="76">
        <f t="shared" si="33"/>
        <v>9763.1630299740773</v>
      </c>
      <c r="N240" s="76">
        <f t="shared" si="34"/>
        <v>156660.48619506176</v>
      </c>
    </row>
    <row r="241" spans="1:14" x14ac:dyDescent="0.3">
      <c r="A241" s="62" t="s">
        <v>18</v>
      </c>
      <c r="B241" s="63" t="s">
        <v>261</v>
      </c>
      <c r="C241" s="64">
        <v>3470</v>
      </c>
      <c r="D241" s="78">
        <v>6031000</v>
      </c>
      <c r="E241" s="78">
        <v>648250</v>
      </c>
      <c r="F241" s="76">
        <f t="shared" si="35"/>
        <v>32283.17778634786</v>
      </c>
      <c r="G241" s="74">
        <f t="shared" si="27"/>
        <v>2.0501203549254028E-3</v>
      </c>
      <c r="H241" s="73">
        <f t="shared" si="28"/>
        <v>9.3035094485152339</v>
      </c>
      <c r="I241" s="76">
        <f t="shared" si="29"/>
        <v>-4811.1222136521365</v>
      </c>
      <c r="J241" s="77">
        <f t="shared" si="30"/>
        <v>0</v>
      </c>
      <c r="K241" s="87">
        <f t="shared" si="31"/>
        <v>0</v>
      </c>
      <c r="L241" s="76">
        <f t="shared" si="32"/>
        <v>445816.20872809301</v>
      </c>
      <c r="M241" s="76">
        <f t="shared" si="33"/>
        <v>0</v>
      </c>
      <c r="N241" s="76">
        <f t="shared" si="34"/>
        <v>445816.20872809301</v>
      </c>
    </row>
    <row r="242" spans="1:14" x14ac:dyDescent="0.3">
      <c r="A242" s="62" t="s">
        <v>26</v>
      </c>
      <c r="B242" s="63" t="s">
        <v>262</v>
      </c>
      <c r="C242" s="64">
        <v>1514</v>
      </c>
      <c r="D242" s="78">
        <v>1636361.57</v>
      </c>
      <c r="E242" s="78">
        <v>134950</v>
      </c>
      <c r="F242" s="76">
        <f t="shared" si="35"/>
        <v>18358.291344794368</v>
      </c>
      <c r="G242" s="74">
        <f t="shared" si="27"/>
        <v>1.1658302976459106E-3</v>
      </c>
      <c r="H242" s="73">
        <f t="shared" si="28"/>
        <v>12.125687810300112</v>
      </c>
      <c r="I242" s="76">
        <f t="shared" si="29"/>
        <v>2173.6313447943712</v>
      </c>
      <c r="J242" s="77">
        <f t="shared" si="30"/>
        <v>2173.6313447943712</v>
      </c>
      <c r="K242" s="87">
        <f t="shared" si="31"/>
        <v>1.0944921466667235E-3</v>
      </c>
      <c r="L242" s="76">
        <f t="shared" si="32"/>
        <v>253519.77120180146</v>
      </c>
      <c r="M242" s="76">
        <f t="shared" si="33"/>
        <v>63879.638590741517</v>
      </c>
      <c r="N242" s="76">
        <f t="shared" si="34"/>
        <v>317399.40979254298</v>
      </c>
    </row>
    <row r="243" spans="1:14" x14ac:dyDescent="0.3">
      <c r="A243" s="62" t="s">
        <v>18</v>
      </c>
      <c r="B243" s="63" t="s">
        <v>263</v>
      </c>
      <c r="C243" s="64">
        <v>4118</v>
      </c>
      <c r="D243" s="78">
        <v>6853223</v>
      </c>
      <c r="E243" s="78">
        <v>686150</v>
      </c>
      <c r="F243" s="76">
        <f t="shared" si="35"/>
        <v>41130.324730744003</v>
      </c>
      <c r="G243" s="74">
        <f t="shared" si="27"/>
        <v>2.6119521595190883E-3</v>
      </c>
      <c r="H243" s="73">
        <f t="shared" si="28"/>
        <v>9.9879370400058303</v>
      </c>
      <c r="I243" s="76">
        <f t="shared" si="29"/>
        <v>-2891.095269255989</v>
      </c>
      <c r="J243" s="77">
        <f t="shared" si="30"/>
        <v>0</v>
      </c>
      <c r="K243" s="87">
        <f t="shared" si="31"/>
        <v>0</v>
      </c>
      <c r="L243" s="76">
        <f t="shared" si="32"/>
        <v>567991.34077097918</v>
      </c>
      <c r="M243" s="76">
        <f t="shared" si="33"/>
        <v>0</v>
      </c>
      <c r="N243" s="76">
        <f t="shared" si="34"/>
        <v>567991.34077097918</v>
      </c>
    </row>
    <row r="244" spans="1:14" x14ac:dyDescent="0.3">
      <c r="A244" s="62" t="s">
        <v>30</v>
      </c>
      <c r="B244" s="63" t="s">
        <v>264</v>
      </c>
      <c r="C244" s="64">
        <v>4879</v>
      </c>
      <c r="D244" s="78">
        <v>9379733</v>
      </c>
      <c r="E244" s="78">
        <v>642850</v>
      </c>
      <c r="F244" s="76">
        <f t="shared" si="35"/>
        <v>71188.795686396508</v>
      </c>
      <c r="G244" s="74">
        <f t="shared" si="27"/>
        <v>4.5207940818337185E-3</v>
      </c>
      <c r="H244" s="73">
        <f t="shared" si="28"/>
        <v>14.590857898421094</v>
      </c>
      <c r="I244" s="76">
        <f t="shared" si="29"/>
        <v>19032.285686396517</v>
      </c>
      <c r="J244" s="77">
        <f t="shared" si="30"/>
        <v>19032.285686396517</v>
      </c>
      <c r="K244" s="87">
        <f t="shared" si="31"/>
        <v>9.5833579446514168E-3</v>
      </c>
      <c r="L244" s="76">
        <f t="shared" si="32"/>
        <v>983085.3457756358</v>
      </c>
      <c r="M244" s="76">
        <f t="shared" si="33"/>
        <v>559329.22301401873</v>
      </c>
      <c r="N244" s="76">
        <f t="shared" si="34"/>
        <v>1542414.5687896544</v>
      </c>
    </row>
    <row r="245" spans="1:14" x14ac:dyDescent="0.3">
      <c r="A245" s="62" t="s">
        <v>35</v>
      </c>
      <c r="B245" s="63" t="s">
        <v>265</v>
      </c>
      <c r="C245" s="64">
        <v>42</v>
      </c>
      <c r="D245" s="78">
        <v>119167.41</v>
      </c>
      <c r="E245" s="78">
        <v>40900</v>
      </c>
      <c r="F245" s="76">
        <f t="shared" si="35"/>
        <v>122.37240146699266</v>
      </c>
      <c r="G245" s="74">
        <f t="shared" si="27"/>
        <v>7.7711727385981808E-6</v>
      </c>
      <c r="H245" s="73">
        <f t="shared" si="28"/>
        <v>2.9136286063569683</v>
      </c>
      <c r="I245" s="76">
        <f t="shared" si="29"/>
        <v>-326.60759853300732</v>
      </c>
      <c r="J245" s="77">
        <f t="shared" si="30"/>
        <v>0</v>
      </c>
      <c r="K245" s="87">
        <f t="shared" si="31"/>
        <v>0</v>
      </c>
      <c r="L245" s="76">
        <f t="shared" si="32"/>
        <v>1689.9079897282495</v>
      </c>
      <c r="M245" s="76">
        <f t="shared" si="33"/>
        <v>0</v>
      </c>
      <c r="N245" s="76">
        <f t="shared" si="34"/>
        <v>1689.9079897282495</v>
      </c>
    </row>
    <row r="246" spans="1:14" x14ac:dyDescent="0.3">
      <c r="A246" s="62" t="s">
        <v>62</v>
      </c>
      <c r="B246" s="63" t="s">
        <v>266</v>
      </c>
      <c r="C246" s="64">
        <v>2393</v>
      </c>
      <c r="D246" s="78">
        <v>7601839.7000000002</v>
      </c>
      <c r="E246" s="78">
        <v>842850</v>
      </c>
      <c r="F246" s="76">
        <f t="shared" si="35"/>
        <v>21582.965417452691</v>
      </c>
      <c r="G246" s="74">
        <f t="shared" si="27"/>
        <v>1.3706109421694718E-3</v>
      </c>
      <c r="H246" s="73">
        <f t="shared" si="28"/>
        <v>9.0192082814261134</v>
      </c>
      <c r="I246" s="76">
        <f t="shared" si="29"/>
        <v>-3998.2045825473092</v>
      </c>
      <c r="J246" s="77">
        <f t="shared" si="30"/>
        <v>0</v>
      </c>
      <c r="K246" s="87">
        <f t="shared" si="31"/>
        <v>0</v>
      </c>
      <c r="L246" s="76">
        <f t="shared" si="32"/>
        <v>298051.07412899536</v>
      </c>
      <c r="M246" s="76">
        <f t="shared" si="33"/>
        <v>0</v>
      </c>
      <c r="N246" s="76">
        <f t="shared" si="34"/>
        <v>298051.07412899536</v>
      </c>
    </row>
    <row r="247" spans="1:14" x14ac:dyDescent="0.3">
      <c r="A247" s="62" t="s">
        <v>26</v>
      </c>
      <c r="B247" s="63" t="s">
        <v>267</v>
      </c>
      <c r="C247" s="64">
        <v>974</v>
      </c>
      <c r="D247" s="78">
        <v>1071524</v>
      </c>
      <c r="E247" s="78">
        <v>105100</v>
      </c>
      <c r="F247" s="76">
        <f t="shared" si="35"/>
        <v>9930.2033872502379</v>
      </c>
      <c r="G247" s="74">
        <f t="shared" si="27"/>
        <v>6.3061053739759396E-4</v>
      </c>
      <c r="H247" s="73">
        <f t="shared" si="28"/>
        <v>10.195280685061846</v>
      </c>
      <c r="I247" s="76">
        <f t="shared" si="29"/>
        <v>-481.85661274976167</v>
      </c>
      <c r="J247" s="77">
        <f t="shared" si="30"/>
        <v>0</v>
      </c>
      <c r="K247" s="87">
        <f t="shared" si="31"/>
        <v>0</v>
      </c>
      <c r="L247" s="76">
        <f t="shared" si="32"/>
        <v>137131.65585188792</v>
      </c>
      <c r="M247" s="76">
        <f t="shared" si="33"/>
        <v>0</v>
      </c>
      <c r="N247" s="76">
        <f t="shared" si="34"/>
        <v>137131.65585188792</v>
      </c>
    </row>
    <row r="248" spans="1:14" x14ac:dyDescent="0.3">
      <c r="A248" s="62" t="s">
        <v>46</v>
      </c>
      <c r="B248" s="63" t="s">
        <v>268</v>
      </c>
      <c r="C248" s="64">
        <v>9891</v>
      </c>
      <c r="D248" s="78">
        <v>14517608.810000001</v>
      </c>
      <c r="E248" s="78">
        <v>1132250</v>
      </c>
      <c r="F248" s="76">
        <f t="shared" si="35"/>
        <v>126821.52240204018</v>
      </c>
      <c r="G248" s="74">
        <f t="shared" si="27"/>
        <v>8.0537110144404955E-3</v>
      </c>
      <c r="H248" s="73">
        <f t="shared" si="28"/>
        <v>12.821911070876574</v>
      </c>
      <c r="I248" s="76">
        <f t="shared" si="29"/>
        <v>21086.732402040197</v>
      </c>
      <c r="J248" s="77">
        <f t="shared" si="30"/>
        <v>21086.732402040197</v>
      </c>
      <c r="K248" s="87">
        <f t="shared" si="31"/>
        <v>1.0617836860039882E-2</v>
      </c>
      <c r="L248" s="76">
        <f t="shared" si="32"/>
        <v>1751348.3547555876</v>
      </c>
      <c r="M248" s="76">
        <f t="shared" si="33"/>
        <v>619706.21104998654</v>
      </c>
      <c r="N248" s="76">
        <f t="shared" si="34"/>
        <v>2371054.5658055739</v>
      </c>
    </row>
    <row r="249" spans="1:14" x14ac:dyDescent="0.3">
      <c r="A249" s="62" t="s">
        <v>22</v>
      </c>
      <c r="B249" s="63" t="s">
        <v>269</v>
      </c>
      <c r="C249" s="64">
        <v>3717</v>
      </c>
      <c r="D249" s="78">
        <v>6112430</v>
      </c>
      <c r="E249" s="78">
        <v>692500</v>
      </c>
      <c r="F249" s="76">
        <f t="shared" si="35"/>
        <v>32808.523191335742</v>
      </c>
      <c r="G249" s="74">
        <f t="shared" si="27"/>
        <v>2.0834820430237671E-3</v>
      </c>
      <c r="H249" s="73">
        <f t="shared" si="28"/>
        <v>8.8266137184115525</v>
      </c>
      <c r="I249" s="76">
        <f t="shared" si="29"/>
        <v>-6926.2068086642576</v>
      </c>
      <c r="J249" s="77">
        <f t="shared" si="30"/>
        <v>0</v>
      </c>
      <c r="K249" s="87">
        <f t="shared" si="31"/>
        <v>0</v>
      </c>
      <c r="L249" s="76">
        <f t="shared" si="32"/>
        <v>453070.99319430703</v>
      </c>
      <c r="M249" s="76">
        <f t="shared" si="33"/>
        <v>0</v>
      </c>
      <c r="N249" s="76">
        <f t="shared" si="34"/>
        <v>453070.99319430703</v>
      </c>
    </row>
    <row r="250" spans="1:14" x14ac:dyDescent="0.3">
      <c r="A250" s="62" t="s">
        <v>26</v>
      </c>
      <c r="B250" s="63" t="s">
        <v>270</v>
      </c>
      <c r="C250" s="64">
        <v>1001</v>
      </c>
      <c r="D250" s="78">
        <v>1034689</v>
      </c>
      <c r="E250" s="78">
        <v>78150</v>
      </c>
      <c r="F250" s="76">
        <f t="shared" si="35"/>
        <v>13253.022252079334</v>
      </c>
      <c r="G250" s="74">
        <f t="shared" si="27"/>
        <v>8.4162379747997138E-4</v>
      </c>
      <c r="H250" s="73">
        <f t="shared" si="28"/>
        <v>13.239782469609725</v>
      </c>
      <c r="I250" s="76">
        <f t="shared" si="29"/>
        <v>2552.3322520793354</v>
      </c>
      <c r="J250" s="77">
        <f t="shared" si="30"/>
        <v>2552.3322520793354</v>
      </c>
      <c r="K250" s="87">
        <f t="shared" si="31"/>
        <v>1.2851800339902142E-3</v>
      </c>
      <c r="L250" s="76">
        <f t="shared" si="32"/>
        <v>183018.29434863295</v>
      </c>
      <c r="M250" s="76">
        <f t="shared" si="33"/>
        <v>75009.068219774563</v>
      </c>
      <c r="N250" s="76">
        <f t="shared" si="34"/>
        <v>258027.36256840749</v>
      </c>
    </row>
    <row r="251" spans="1:14" x14ac:dyDescent="0.3">
      <c r="A251" s="62" t="s">
        <v>46</v>
      </c>
      <c r="B251" s="63" t="s">
        <v>271</v>
      </c>
      <c r="C251" s="64">
        <v>2182</v>
      </c>
      <c r="D251" s="78">
        <v>3465996</v>
      </c>
      <c r="E251" s="78">
        <v>342200</v>
      </c>
      <c r="F251" s="76">
        <f t="shared" si="35"/>
        <v>22100.535569842199</v>
      </c>
      <c r="G251" s="74">
        <f t="shared" si="27"/>
        <v>1.4034788683549878E-3</v>
      </c>
      <c r="H251" s="73">
        <f t="shared" si="28"/>
        <v>10.128568088836937</v>
      </c>
      <c r="I251" s="76">
        <f t="shared" si="29"/>
        <v>-1225.0444301578016</v>
      </c>
      <c r="J251" s="77">
        <f t="shared" si="30"/>
        <v>0</v>
      </c>
      <c r="K251" s="87">
        <f t="shared" si="31"/>
        <v>0</v>
      </c>
      <c r="L251" s="76">
        <f t="shared" si="32"/>
        <v>305198.48584342358</v>
      </c>
      <c r="M251" s="76">
        <f t="shared" si="33"/>
        <v>0</v>
      </c>
      <c r="N251" s="76">
        <f t="shared" si="34"/>
        <v>305198.48584342358</v>
      </c>
    </row>
    <row r="252" spans="1:14" x14ac:dyDescent="0.3">
      <c r="A252" s="62" t="s">
        <v>46</v>
      </c>
      <c r="B252" s="63" t="s">
        <v>272</v>
      </c>
      <c r="C252" s="64">
        <v>3144</v>
      </c>
      <c r="D252" s="78">
        <v>3854085</v>
      </c>
      <c r="E252" s="78">
        <v>274400</v>
      </c>
      <c r="F252" s="76">
        <f t="shared" si="35"/>
        <v>44159.049708454811</v>
      </c>
      <c r="G252" s="74">
        <f t="shared" si="27"/>
        <v>2.8042891954629828E-3</v>
      </c>
      <c r="H252" s="73">
        <f t="shared" si="28"/>
        <v>14.045499271137027</v>
      </c>
      <c r="I252" s="76">
        <f t="shared" si="29"/>
        <v>10549.689708454815</v>
      </c>
      <c r="J252" s="77">
        <f t="shared" si="30"/>
        <v>10549.689708454815</v>
      </c>
      <c r="K252" s="87">
        <f t="shared" si="31"/>
        <v>5.312102516062526E-3</v>
      </c>
      <c r="L252" s="76">
        <f t="shared" si="32"/>
        <v>609816.67456491932</v>
      </c>
      <c r="M252" s="76">
        <f t="shared" si="33"/>
        <v>310038.94355614006</v>
      </c>
      <c r="N252" s="76">
        <f t="shared" si="34"/>
        <v>919855.61812105938</v>
      </c>
    </row>
    <row r="253" spans="1:14" x14ac:dyDescent="0.3">
      <c r="A253" s="62" t="s">
        <v>53</v>
      </c>
      <c r="B253" s="63" t="s">
        <v>273</v>
      </c>
      <c r="C253" s="64">
        <v>232</v>
      </c>
      <c r="D253" s="78">
        <v>1374185</v>
      </c>
      <c r="E253" s="78">
        <v>255150</v>
      </c>
      <c r="F253" s="76">
        <f t="shared" si="35"/>
        <v>1249.5038996668627</v>
      </c>
      <c r="G253" s="74">
        <f t="shared" si="27"/>
        <v>7.9348860735419449E-5</v>
      </c>
      <c r="H253" s="73">
        <f t="shared" si="28"/>
        <v>5.3857926709778559</v>
      </c>
      <c r="I253" s="76">
        <f t="shared" si="29"/>
        <v>-1230.5761003331372</v>
      </c>
      <c r="J253" s="77">
        <f t="shared" si="30"/>
        <v>0</v>
      </c>
      <c r="K253" s="87">
        <f t="shared" si="31"/>
        <v>0</v>
      </c>
      <c r="L253" s="76">
        <f t="shared" si="32"/>
        <v>17255.088548811236</v>
      </c>
      <c r="M253" s="76">
        <f t="shared" si="33"/>
        <v>0</v>
      </c>
      <c r="N253" s="76">
        <f t="shared" si="34"/>
        <v>17255.088548811236</v>
      </c>
    </row>
    <row r="254" spans="1:14" x14ac:dyDescent="0.3">
      <c r="A254" s="62" t="s">
        <v>35</v>
      </c>
      <c r="B254" s="63" t="s">
        <v>274</v>
      </c>
      <c r="C254" s="64">
        <v>1174</v>
      </c>
      <c r="D254" s="78">
        <v>4806482.6900000004</v>
      </c>
      <c r="E254" s="78">
        <v>890900</v>
      </c>
      <c r="F254" s="76">
        <f t="shared" si="35"/>
        <v>6333.831718554271</v>
      </c>
      <c r="G254" s="74">
        <f t="shared" si="27"/>
        <v>4.0222550012940467E-4</v>
      </c>
      <c r="H254" s="73">
        <f t="shared" si="28"/>
        <v>5.3950866427208446</v>
      </c>
      <c r="I254" s="76">
        <f t="shared" si="29"/>
        <v>-6216.2282814457276</v>
      </c>
      <c r="J254" s="77">
        <f t="shared" si="30"/>
        <v>0</v>
      </c>
      <c r="K254" s="87">
        <f t="shared" si="31"/>
        <v>0</v>
      </c>
      <c r="L254" s="76">
        <f t="shared" si="32"/>
        <v>87467.37580095735</v>
      </c>
      <c r="M254" s="76">
        <f t="shared" si="33"/>
        <v>0</v>
      </c>
      <c r="N254" s="76">
        <f t="shared" si="34"/>
        <v>87467.37580095735</v>
      </c>
    </row>
    <row r="255" spans="1:14" x14ac:dyDescent="0.3">
      <c r="A255" s="62" t="s">
        <v>30</v>
      </c>
      <c r="B255" s="63" t="s">
        <v>275</v>
      </c>
      <c r="C255" s="64">
        <v>369</v>
      </c>
      <c r="D255" s="78">
        <v>850408</v>
      </c>
      <c r="E255" s="78">
        <v>80950</v>
      </c>
      <c r="F255" s="76">
        <f t="shared" si="35"/>
        <v>3876.4737739345273</v>
      </c>
      <c r="G255" s="74">
        <f t="shared" si="27"/>
        <v>2.4617272320194116E-4</v>
      </c>
      <c r="H255" s="73">
        <f t="shared" si="28"/>
        <v>10.505348980852379</v>
      </c>
      <c r="I255" s="76">
        <f t="shared" si="29"/>
        <v>-68.13622606547213</v>
      </c>
      <c r="J255" s="77">
        <f t="shared" si="30"/>
        <v>0</v>
      </c>
      <c r="K255" s="87">
        <f t="shared" si="31"/>
        <v>0</v>
      </c>
      <c r="L255" s="76">
        <f t="shared" si="32"/>
        <v>53532.364520205469</v>
      </c>
      <c r="M255" s="76">
        <f t="shared" si="33"/>
        <v>0</v>
      </c>
      <c r="N255" s="76">
        <f t="shared" si="34"/>
        <v>53532.364520205469</v>
      </c>
    </row>
    <row r="256" spans="1:14" x14ac:dyDescent="0.3">
      <c r="A256" s="62" t="s">
        <v>20</v>
      </c>
      <c r="B256" s="63" t="s">
        <v>276</v>
      </c>
      <c r="C256" s="64">
        <v>1242</v>
      </c>
      <c r="D256" s="78">
        <v>3433822.18</v>
      </c>
      <c r="E256" s="78">
        <v>299550</v>
      </c>
      <c r="F256" s="76">
        <f t="shared" si="35"/>
        <v>14237.379895042564</v>
      </c>
      <c r="G256" s="74">
        <f t="shared" si="27"/>
        <v>9.0413473285693162E-4</v>
      </c>
      <c r="H256" s="73">
        <f t="shared" si="28"/>
        <v>11.463268836588217</v>
      </c>
      <c r="I256" s="76">
        <f t="shared" si="29"/>
        <v>960.39989504256573</v>
      </c>
      <c r="J256" s="77">
        <f t="shared" si="30"/>
        <v>960.39989504256573</v>
      </c>
      <c r="K256" s="87">
        <f t="shared" si="31"/>
        <v>4.8359173017127897E-4</v>
      </c>
      <c r="L256" s="76">
        <f t="shared" si="32"/>
        <v>196611.83198989855</v>
      </c>
      <c r="M256" s="76">
        <f t="shared" si="33"/>
        <v>28224.656561395415</v>
      </c>
      <c r="N256" s="76">
        <f t="shared" si="34"/>
        <v>224836.48855129397</v>
      </c>
    </row>
    <row r="257" spans="1:14" x14ac:dyDescent="0.3">
      <c r="A257" s="62" t="s">
        <v>26</v>
      </c>
      <c r="B257" s="63" t="s">
        <v>277</v>
      </c>
      <c r="C257" s="64">
        <v>430</v>
      </c>
      <c r="D257" s="78">
        <v>449960</v>
      </c>
      <c r="E257" s="78">
        <v>36800</v>
      </c>
      <c r="F257" s="76">
        <f t="shared" si="35"/>
        <v>5257.684782608696</v>
      </c>
      <c r="G257" s="74">
        <f t="shared" si="27"/>
        <v>3.3388555067109533E-4</v>
      </c>
      <c r="H257" s="73">
        <f t="shared" si="28"/>
        <v>12.227173913043478</v>
      </c>
      <c r="I257" s="76">
        <f t="shared" si="29"/>
        <v>660.9847826086957</v>
      </c>
      <c r="J257" s="77">
        <f t="shared" si="30"/>
        <v>660.9847826086957</v>
      </c>
      <c r="K257" s="87">
        <f t="shared" si="31"/>
        <v>3.3282674882472666E-4</v>
      </c>
      <c r="L257" s="76">
        <f t="shared" si="32"/>
        <v>72606.269183984346</v>
      </c>
      <c r="M257" s="76">
        <f t="shared" si="33"/>
        <v>19425.312911568148</v>
      </c>
      <c r="N257" s="76">
        <f t="shared" si="34"/>
        <v>92031.582095552498</v>
      </c>
    </row>
    <row r="258" spans="1:14" x14ac:dyDescent="0.3">
      <c r="A258" s="62" t="s">
        <v>18</v>
      </c>
      <c r="B258" s="63" t="s">
        <v>278</v>
      </c>
      <c r="C258" s="64">
        <v>4671</v>
      </c>
      <c r="D258" s="78">
        <v>7910446</v>
      </c>
      <c r="E258" s="78">
        <v>1085900</v>
      </c>
      <c r="F258" s="76">
        <f t="shared" si="35"/>
        <v>34026.791846394699</v>
      </c>
      <c r="G258" s="74">
        <f t="shared" si="27"/>
        <v>2.1608473316590193E-3</v>
      </c>
      <c r="H258" s="73">
        <f t="shared" si="28"/>
        <v>7.2846910396905793</v>
      </c>
      <c r="I258" s="76">
        <f t="shared" si="29"/>
        <v>-15906.198153605303</v>
      </c>
      <c r="J258" s="77">
        <f t="shared" si="30"/>
        <v>0</v>
      </c>
      <c r="K258" s="87">
        <f t="shared" si="31"/>
        <v>0</v>
      </c>
      <c r="L258" s="76">
        <f t="shared" si="32"/>
        <v>469894.73702166771</v>
      </c>
      <c r="M258" s="76">
        <f t="shared" si="33"/>
        <v>0</v>
      </c>
      <c r="N258" s="76">
        <f t="shared" si="34"/>
        <v>469894.73702166771</v>
      </c>
    </row>
    <row r="259" spans="1:14" x14ac:dyDescent="0.3">
      <c r="A259" s="62" t="s">
        <v>20</v>
      </c>
      <c r="B259" s="63" t="s">
        <v>279</v>
      </c>
      <c r="C259" s="64">
        <v>2081</v>
      </c>
      <c r="D259" s="78">
        <v>3295264.49</v>
      </c>
      <c r="E259" s="78">
        <v>222200</v>
      </c>
      <c r="F259" s="76">
        <f t="shared" si="35"/>
        <v>30861.590475652567</v>
      </c>
      <c r="G259" s="74">
        <f t="shared" si="27"/>
        <v>1.9598434589751979E-3</v>
      </c>
      <c r="H259" s="73">
        <f t="shared" si="28"/>
        <v>14.830173222322234</v>
      </c>
      <c r="I259" s="76">
        <f t="shared" si="29"/>
        <v>8615.7004756525694</v>
      </c>
      <c r="J259" s="77">
        <f t="shared" si="30"/>
        <v>8615.7004756525694</v>
      </c>
      <c r="K259" s="87">
        <f t="shared" si="31"/>
        <v>4.3382777540533525E-3</v>
      </c>
      <c r="L259" s="76">
        <f t="shared" si="32"/>
        <v>426184.72543904226</v>
      </c>
      <c r="M259" s="76">
        <f t="shared" si="33"/>
        <v>253202.01326174362</v>
      </c>
      <c r="N259" s="76">
        <f t="shared" si="34"/>
        <v>679386.73870078591</v>
      </c>
    </row>
    <row r="260" spans="1:14" x14ac:dyDescent="0.3">
      <c r="A260" s="62" t="s">
        <v>20</v>
      </c>
      <c r="B260" s="63" t="s">
        <v>280</v>
      </c>
      <c r="C260" s="64">
        <v>999</v>
      </c>
      <c r="D260" s="78">
        <v>1725595</v>
      </c>
      <c r="E260" s="78">
        <v>228600</v>
      </c>
      <c r="F260" s="76">
        <f t="shared" si="35"/>
        <v>7540.9860236220475</v>
      </c>
      <c r="G260" s="74">
        <f t="shared" si="27"/>
        <v>4.7888497983532887E-4</v>
      </c>
      <c r="H260" s="73">
        <f t="shared" si="28"/>
        <v>7.5485345581802274</v>
      </c>
      <c r="I260" s="76">
        <f t="shared" si="29"/>
        <v>-3138.3239763779525</v>
      </c>
      <c r="J260" s="77">
        <f t="shared" si="30"/>
        <v>0</v>
      </c>
      <c r="K260" s="87">
        <f t="shared" si="31"/>
        <v>0</v>
      </c>
      <c r="L260" s="76">
        <f t="shared" si="32"/>
        <v>104137.63543886377</v>
      </c>
      <c r="M260" s="76">
        <f t="shared" si="33"/>
        <v>0</v>
      </c>
      <c r="N260" s="76">
        <f t="shared" si="34"/>
        <v>104137.63543886377</v>
      </c>
    </row>
    <row r="261" spans="1:14" x14ac:dyDescent="0.3">
      <c r="A261" s="62" t="s">
        <v>26</v>
      </c>
      <c r="B261" s="63" t="s">
        <v>281</v>
      </c>
      <c r="C261" s="64">
        <v>63</v>
      </c>
      <c r="D261" s="78">
        <v>91467.19</v>
      </c>
      <c r="E261" s="78">
        <v>17050</v>
      </c>
      <c r="F261" s="76">
        <f t="shared" si="35"/>
        <v>337.97260821114367</v>
      </c>
      <c r="G261" s="74">
        <f t="shared" si="27"/>
        <v>2.1462711263632351E-5</v>
      </c>
      <c r="H261" s="73">
        <f t="shared" si="28"/>
        <v>5.3646445747800584</v>
      </c>
      <c r="I261" s="76">
        <f t="shared" si="29"/>
        <v>-335.49739178885631</v>
      </c>
      <c r="J261" s="77">
        <f t="shared" si="30"/>
        <v>0</v>
      </c>
      <c r="K261" s="87">
        <f t="shared" si="31"/>
        <v>0</v>
      </c>
      <c r="L261" s="76">
        <f t="shared" si="32"/>
        <v>4667.2501648940888</v>
      </c>
      <c r="M261" s="76">
        <f t="shared" si="33"/>
        <v>0</v>
      </c>
      <c r="N261" s="76">
        <f t="shared" si="34"/>
        <v>4667.2501648940888</v>
      </c>
    </row>
    <row r="262" spans="1:14" x14ac:dyDescent="0.3">
      <c r="A262" s="62" t="s">
        <v>26</v>
      </c>
      <c r="B262" s="63" t="s">
        <v>282</v>
      </c>
      <c r="C262" s="64">
        <v>3820</v>
      </c>
      <c r="D262" s="78">
        <v>8146900</v>
      </c>
      <c r="E262" s="78">
        <v>446050</v>
      </c>
      <c r="F262" s="76">
        <f t="shared" si="35"/>
        <v>69770.559354332479</v>
      </c>
      <c r="G262" s="74">
        <f t="shared" si="27"/>
        <v>4.4307299874096319E-3</v>
      </c>
      <c r="H262" s="73">
        <f t="shared" si="28"/>
        <v>18.264544333594888</v>
      </c>
      <c r="I262" s="76">
        <f t="shared" si="29"/>
        <v>28934.759354332473</v>
      </c>
      <c r="J262" s="77">
        <f t="shared" si="30"/>
        <v>28934.759354332473</v>
      </c>
      <c r="K262" s="87">
        <f t="shared" si="31"/>
        <v>1.4569566709116598E-2</v>
      </c>
      <c r="L262" s="76">
        <f t="shared" si="32"/>
        <v>963500.13799882878</v>
      </c>
      <c r="M262" s="76">
        <f t="shared" si="33"/>
        <v>850347.49553618161</v>
      </c>
      <c r="N262" s="76">
        <f t="shared" si="34"/>
        <v>1813847.6335350103</v>
      </c>
    </row>
    <row r="263" spans="1:14" x14ac:dyDescent="0.3">
      <c r="A263" s="62" t="s">
        <v>37</v>
      </c>
      <c r="B263" s="63" t="s">
        <v>283</v>
      </c>
      <c r="C263" s="64">
        <v>4789</v>
      </c>
      <c r="D263" s="78">
        <v>6426334.9299999997</v>
      </c>
      <c r="E263" s="78">
        <v>602800</v>
      </c>
      <c r="F263" s="76">
        <f t="shared" si="35"/>
        <v>51054.608460136034</v>
      </c>
      <c r="G263" s="74">
        <f t="shared" si="27"/>
        <v>3.2421867732343977E-3</v>
      </c>
      <c r="H263" s="73">
        <f t="shared" si="28"/>
        <v>10.660807780358327</v>
      </c>
      <c r="I263" s="76">
        <f t="shared" si="29"/>
        <v>-139.80153986396755</v>
      </c>
      <c r="J263" s="77">
        <f t="shared" si="30"/>
        <v>0</v>
      </c>
      <c r="K263" s="87">
        <f t="shared" si="31"/>
        <v>0</v>
      </c>
      <c r="L263" s="76">
        <f t="shared" si="32"/>
        <v>705041.24880235281</v>
      </c>
      <c r="M263" s="76">
        <f t="shared" si="33"/>
        <v>0</v>
      </c>
      <c r="N263" s="76">
        <f t="shared" si="34"/>
        <v>705041.24880235281</v>
      </c>
    </row>
    <row r="264" spans="1:14" x14ac:dyDescent="0.3">
      <c r="A264" s="62" t="s">
        <v>22</v>
      </c>
      <c r="B264" s="63" t="s">
        <v>284</v>
      </c>
      <c r="C264" s="64">
        <v>2506</v>
      </c>
      <c r="D264" s="78">
        <v>5391212.6699999999</v>
      </c>
      <c r="E264" s="78">
        <v>562450</v>
      </c>
      <c r="F264" s="76">
        <f t="shared" si="35"/>
        <v>24020.586631736154</v>
      </c>
      <c r="G264" s="74">
        <f t="shared" si="27"/>
        <v>1.5254103520068096E-3</v>
      </c>
      <c r="H264" s="73">
        <f t="shared" si="28"/>
        <v>9.5852301004533729</v>
      </c>
      <c r="I264" s="76">
        <f t="shared" si="29"/>
        <v>-2768.5533682638466</v>
      </c>
      <c r="J264" s="77">
        <f t="shared" si="30"/>
        <v>0</v>
      </c>
      <c r="K264" s="87">
        <f t="shared" si="31"/>
        <v>0</v>
      </c>
      <c r="L264" s="76">
        <f t="shared" si="32"/>
        <v>331713.53001419595</v>
      </c>
      <c r="M264" s="76">
        <f t="shared" si="33"/>
        <v>0</v>
      </c>
      <c r="N264" s="76">
        <f t="shared" si="34"/>
        <v>331713.53001419595</v>
      </c>
    </row>
    <row r="265" spans="1:14" x14ac:dyDescent="0.3">
      <c r="A265" s="62" t="s">
        <v>26</v>
      </c>
      <c r="B265" s="63" t="s">
        <v>285</v>
      </c>
      <c r="C265" s="64">
        <v>1924</v>
      </c>
      <c r="D265" s="78">
        <v>1998348</v>
      </c>
      <c r="E265" s="78">
        <v>198850</v>
      </c>
      <c r="F265" s="76">
        <f t="shared" si="35"/>
        <v>19335.285652501887</v>
      </c>
      <c r="G265" s="74">
        <f t="shared" si="27"/>
        <v>1.2278736296293085E-3</v>
      </c>
      <c r="H265" s="73">
        <f t="shared" si="28"/>
        <v>10.049524767412622</v>
      </c>
      <c r="I265" s="76">
        <f t="shared" si="29"/>
        <v>-1232.2743474981139</v>
      </c>
      <c r="J265" s="77">
        <f t="shared" si="30"/>
        <v>0</v>
      </c>
      <c r="K265" s="87">
        <f t="shared" si="31"/>
        <v>0</v>
      </c>
      <c r="L265" s="76">
        <f t="shared" si="32"/>
        <v>267011.62448507047</v>
      </c>
      <c r="M265" s="76">
        <f t="shared" si="33"/>
        <v>0</v>
      </c>
      <c r="N265" s="76">
        <f t="shared" si="34"/>
        <v>267011.62448507047</v>
      </c>
    </row>
    <row r="266" spans="1:14" x14ac:dyDescent="0.3">
      <c r="A266" s="62" t="s">
        <v>32</v>
      </c>
      <c r="B266" s="63" t="s">
        <v>286</v>
      </c>
      <c r="C266" s="64">
        <v>479</v>
      </c>
      <c r="D266" s="78">
        <v>1147122</v>
      </c>
      <c r="E266" s="78">
        <v>121000</v>
      </c>
      <c r="F266" s="76">
        <f t="shared" si="35"/>
        <v>4541.0862644628096</v>
      </c>
      <c r="G266" s="74">
        <f t="shared" si="27"/>
        <v>2.8837846899273803E-4</v>
      </c>
      <c r="H266" s="73">
        <f t="shared" si="28"/>
        <v>9.4803471074380159</v>
      </c>
      <c r="I266" s="76">
        <f t="shared" si="29"/>
        <v>-579.42373553719017</v>
      </c>
      <c r="J266" s="77">
        <f t="shared" si="30"/>
        <v>0</v>
      </c>
      <c r="K266" s="87">
        <f t="shared" si="31"/>
        <v>0</v>
      </c>
      <c r="L266" s="76">
        <f t="shared" si="32"/>
        <v>62710.364987246037</v>
      </c>
      <c r="M266" s="76">
        <f t="shared" si="33"/>
        <v>0</v>
      </c>
      <c r="N266" s="76">
        <f t="shared" si="34"/>
        <v>62710.364987246037</v>
      </c>
    </row>
    <row r="267" spans="1:14" x14ac:dyDescent="0.3">
      <c r="A267" s="62" t="s">
        <v>26</v>
      </c>
      <c r="B267" s="63" t="s">
        <v>287</v>
      </c>
      <c r="C267" s="64">
        <v>1325</v>
      </c>
      <c r="D267" s="78">
        <v>2785054</v>
      </c>
      <c r="E267" s="78">
        <v>169600</v>
      </c>
      <c r="F267" s="76">
        <f t="shared" si="35"/>
        <v>21758.234375</v>
      </c>
      <c r="G267" s="74">
        <f t="shared" si="27"/>
        <v>1.3817412732611725E-3</v>
      </c>
      <c r="H267" s="73">
        <f t="shared" si="28"/>
        <v>16.421308962264153</v>
      </c>
      <c r="I267" s="76">
        <f t="shared" si="29"/>
        <v>7593.9843750000027</v>
      </c>
      <c r="J267" s="77">
        <f t="shared" si="30"/>
        <v>7593.9843750000027</v>
      </c>
      <c r="K267" s="87">
        <f t="shared" si="31"/>
        <v>3.823811374570326E-3</v>
      </c>
      <c r="L267" s="76">
        <f t="shared" si="32"/>
        <v>300471.45983818994</v>
      </c>
      <c r="M267" s="76">
        <f t="shared" si="33"/>
        <v>223175.36895136631</v>
      </c>
      <c r="N267" s="76">
        <f t="shared" si="34"/>
        <v>523646.82878955628</v>
      </c>
    </row>
    <row r="268" spans="1:14" x14ac:dyDescent="0.3">
      <c r="A268" s="62" t="s">
        <v>20</v>
      </c>
      <c r="B268" s="63" t="s">
        <v>288</v>
      </c>
      <c r="C268" s="64">
        <v>548</v>
      </c>
      <c r="D268" s="78">
        <v>573160</v>
      </c>
      <c r="E268" s="78">
        <v>55450</v>
      </c>
      <c r="F268" s="76">
        <f t="shared" si="35"/>
        <v>5664.4126239855723</v>
      </c>
      <c r="G268" s="74">
        <f t="shared" ref="G268:G331" si="36">IFERROR(F268/$F$498,"")</f>
        <v>3.5971451435118959E-4</v>
      </c>
      <c r="H268" s="73">
        <f t="shared" ref="H268:H331" si="37">IFERROR(D268/E268,"")</f>
        <v>10.336519386834986</v>
      </c>
      <c r="I268" s="76">
        <f t="shared" ref="I268:I331" si="38">IFERROR((H268-$H$4)*C268, "")</f>
        <v>-193.70737601442724</v>
      </c>
      <c r="J268" s="77">
        <f t="shared" ref="J268:J331" si="39">IF(I268&gt;0,I268,0)</f>
        <v>0</v>
      </c>
      <c r="K268" s="87">
        <f t="shared" ref="K268:K331" si="40">IFERROR(J268/$J$498,"")</f>
        <v>0</v>
      </c>
      <c r="L268" s="76">
        <f t="shared" ref="L268:L331" si="41">IFERROR(($B$7*G268),"")</f>
        <v>78222.99828750774</v>
      </c>
      <c r="M268" s="76">
        <f t="shared" ref="M268:M331" si="42">IFERROR(($B$8*K268),"")</f>
        <v>0</v>
      </c>
      <c r="N268" s="76">
        <f t="shared" ref="N268:N331" si="43">IFERROR(L268+M268,"")</f>
        <v>78222.99828750774</v>
      </c>
    </row>
    <row r="269" spans="1:14" x14ac:dyDescent="0.3">
      <c r="A269" s="62" t="s">
        <v>26</v>
      </c>
      <c r="B269" s="63" t="s">
        <v>289</v>
      </c>
      <c r="C269" s="64">
        <v>204</v>
      </c>
      <c r="D269" s="78">
        <v>561336.39</v>
      </c>
      <c r="E269" s="78">
        <v>31300</v>
      </c>
      <c r="F269" s="76">
        <f t="shared" ref="F269:F332" si="44">IFERROR((C269*D269)/E269,"")</f>
        <v>3658.5502734824281</v>
      </c>
      <c r="G269" s="74">
        <f t="shared" si="36"/>
        <v>2.323336455544372E-4</v>
      </c>
      <c r="H269" s="73">
        <f t="shared" si="37"/>
        <v>17.934069968051119</v>
      </c>
      <c r="I269" s="76">
        <f t="shared" si="38"/>
        <v>1477.7902734824283</v>
      </c>
      <c r="J269" s="77">
        <f t="shared" si="39"/>
        <v>1477.7902734824283</v>
      </c>
      <c r="K269" s="87">
        <f t="shared" si="40"/>
        <v>7.441141537733938E-4</v>
      </c>
      <c r="L269" s="76">
        <f t="shared" si="41"/>
        <v>50522.938700749903</v>
      </c>
      <c r="M269" s="76">
        <f t="shared" si="42"/>
        <v>43429.953662128959</v>
      </c>
      <c r="N269" s="76">
        <f t="shared" si="43"/>
        <v>93952.892362878862</v>
      </c>
    </row>
    <row r="270" spans="1:14" x14ac:dyDescent="0.3">
      <c r="A270" s="62" t="s">
        <v>39</v>
      </c>
      <c r="B270" s="63" t="s">
        <v>290</v>
      </c>
      <c r="C270" s="64">
        <v>55</v>
      </c>
      <c r="D270" s="78">
        <v>322947.12</v>
      </c>
      <c r="E270" s="78">
        <v>38250</v>
      </c>
      <c r="F270" s="76">
        <f t="shared" si="44"/>
        <v>464.36840784313728</v>
      </c>
      <c r="G270" s="74">
        <f t="shared" si="36"/>
        <v>2.9489387054892408E-5</v>
      </c>
      <c r="H270" s="73">
        <f t="shared" si="37"/>
        <v>8.4430619607843145</v>
      </c>
      <c r="I270" s="76">
        <f t="shared" si="38"/>
        <v>-123.58159215686268</v>
      </c>
      <c r="J270" s="77">
        <f t="shared" si="39"/>
        <v>0</v>
      </c>
      <c r="K270" s="87">
        <f t="shared" si="40"/>
        <v>0</v>
      </c>
      <c r="L270" s="76">
        <f t="shared" si="41"/>
        <v>6412.719479098977</v>
      </c>
      <c r="M270" s="76">
        <f t="shared" si="42"/>
        <v>0</v>
      </c>
      <c r="N270" s="76">
        <f t="shared" si="43"/>
        <v>6412.719479098977</v>
      </c>
    </row>
    <row r="271" spans="1:14" x14ac:dyDescent="0.3">
      <c r="A271" s="62" t="s">
        <v>30</v>
      </c>
      <c r="B271" s="63" t="s">
        <v>291</v>
      </c>
      <c r="C271" s="64">
        <v>591</v>
      </c>
      <c r="D271" s="78">
        <v>871690</v>
      </c>
      <c r="E271" s="78">
        <v>71750</v>
      </c>
      <c r="F271" s="76">
        <f t="shared" si="44"/>
        <v>7180.0528222996518</v>
      </c>
      <c r="G271" s="74">
        <f t="shared" si="36"/>
        <v>4.5596417235793272E-4</v>
      </c>
      <c r="H271" s="73">
        <f t="shared" si="37"/>
        <v>12.148989547038328</v>
      </c>
      <c r="I271" s="76">
        <f t="shared" si="38"/>
        <v>862.26282229965204</v>
      </c>
      <c r="J271" s="77">
        <f t="shared" si="39"/>
        <v>862.26282229965204</v>
      </c>
      <c r="K271" s="87">
        <f t="shared" si="40"/>
        <v>4.3417660940058494E-4</v>
      </c>
      <c r="L271" s="76">
        <f t="shared" si="41"/>
        <v>99153.309779148491</v>
      </c>
      <c r="M271" s="76">
        <f t="shared" si="42"/>
        <v>25340.560896238505</v>
      </c>
      <c r="N271" s="76">
        <f t="shared" si="43"/>
        <v>124493.87067538699</v>
      </c>
    </row>
    <row r="272" spans="1:14" x14ac:dyDescent="0.3">
      <c r="A272" s="62" t="s">
        <v>30</v>
      </c>
      <c r="B272" s="63" t="s">
        <v>292</v>
      </c>
      <c r="C272" s="64">
        <v>86</v>
      </c>
      <c r="D272" s="78">
        <v>245974</v>
      </c>
      <c r="E272" s="78">
        <v>11500</v>
      </c>
      <c r="F272" s="76">
        <f t="shared" si="44"/>
        <v>1839.4577391304347</v>
      </c>
      <c r="G272" s="74">
        <f t="shared" si="36"/>
        <v>1.1681346173458547E-4</v>
      </c>
      <c r="H272" s="73">
        <f t="shared" si="37"/>
        <v>21.38904347826087</v>
      </c>
      <c r="I272" s="76">
        <f t="shared" si="38"/>
        <v>920.11773913043487</v>
      </c>
      <c r="J272" s="77">
        <f t="shared" si="39"/>
        <v>920.11773913043487</v>
      </c>
      <c r="K272" s="87">
        <f t="shared" si="40"/>
        <v>4.6330839031136239E-4</v>
      </c>
      <c r="L272" s="76">
        <f t="shared" si="41"/>
        <v>25402.086523262675</v>
      </c>
      <c r="M272" s="76">
        <f t="shared" si="42"/>
        <v>27040.826760870408</v>
      </c>
      <c r="N272" s="76">
        <f t="shared" si="43"/>
        <v>52442.913284133087</v>
      </c>
    </row>
    <row r="273" spans="1:14" x14ac:dyDescent="0.3">
      <c r="A273" s="62" t="s">
        <v>46</v>
      </c>
      <c r="B273" s="63" t="s">
        <v>293</v>
      </c>
      <c r="C273" s="64">
        <v>3165</v>
      </c>
      <c r="D273" s="78">
        <v>3781384</v>
      </c>
      <c r="E273" s="78">
        <v>295700</v>
      </c>
      <c r="F273" s="76">
        <f t="shared" si="44"/>
        <v>40473.724585728778</v>
      </c>
      <c r="G273" s="74">
        <f t="shared" si="36"/>
        <v>2.57025523205887E-3</v>
      </c>
      <c r="H273" s="73">
        <f t="shared" si="37"/>
        <v>12.787906662157592</v>
      </c>
      <c r="I273" s="76">
        <f t="shared" si="38"/>
        <v>6639.8745857287813</v>
      </c>
      <c r="J273" s="77">
        <f t="shared" si="39"/>
        <v>6639.8745857287813</v>
      </c>
      <c r="K273" s="87">
        <f t="shared" si="40"/>
        <v>3.3433869116474362E-3</v>
      </c>
      <c r="L273" s="76">
        <f t="shared" si="41"/>
        <v>558923.98720255843</v>
      </c>
      <c r="M273" s="76">
        <f t="shared" si="42"/>
        <v>195135.56879827275</v>
      </c>
      <c r="N273" s="76">
        <f t="shared" si="43"/>
        <v>754059.55600083119</v>
      </c>
    </row>
    <row r="274" spans="1:14" x14ac:dyDescent="0.3">
      <c r="A274" s="62" t="s">
        <v>20</v>
      </c>
      <c r="B274" s="63" t="s">
        <v>294</v>
      </c>
      <c r="C274" s="64">
        <v>134</v>
      </c>
      <c r="D274" s="78">
        <v>229290</v>
      </c>
      <c r="E274" s="78">
        <v>39500</v>
      </c>
      <c r="F274" s="76">
        <f t="shared" si="44"/>
        <v>777.84455696202531</v>
      </c>
      <c r="G274" s="74">
        <f t="shared" si="36"/>
        <v>4.9396468022740544E-5</v>
      </c>
      <c r="H274" s="73">
        <f t="shared" si="37"/>
        <v>5.8048101265822787</v>
      </c>
      <c r="I274" s="76">
        <f t="shared" si="38"/>
        <v>-654.61544303797461</v>
      </c>
      <c r="J274" s="77">
        <f t="shared" si="39"/>
        <v>0</v>
      </c>
      <c r="K274" s="87">
        <f t="shared" si="40"/>
        <v>0</v>
      </c>
      <c r="L274" s="76">
        <f t="shared" si="41"/>
        <v>10741.684528690985</v>
      </c>
      <c r="M274" s="76">
        <f t="shared" si="42"/>
        <v>0</v>
      </c>
      <c r="N274" s="76">
        <f t="shared" si="43"/>
        <v>10741.684528690985</v>
      </c>
    </row>
    <row r="275" spans="1:14" x14ac:dyDescent="0.3">
      <c r="A275" s="62" t="s">
        <v>16</v>
      </c>
      <c r="B275" s="63" t="s">
        <v>295</v>
      </c>
      <c r="C275" s="64">
        <v>241</v>
      </c>
      <c r="D275" s="78">
        <v>385909</v>
      </c>
      <c r="E275" s="78">
        <v>37050</v>
      </c>
      <c r="F275" s="76">
        <f t="shared" si="44"/>
        <v>2510.2312820512821</v>
      </c>
      <c r="G275" s="74">
        <f t="shared" si="36"/>
        <v>1.5941046079670995E-4</v>
      </c>
      <c r="H275" s="73">
        <f t="shared" si="37"/>
        <v>10.415897435897437</v>
      </c>
      <c r="I275" s="76">
        <f t="shared" si="38"/>
        <v>-66.058717948717671</v>
      </c>
      <c r="J275" s="77">
        <f t="shared" si="39"/>
        <v>0</v>
      </c>
      <c r="K275" s="87">
        <f t="shared" si="40"/>
        <v>0</v>
      </c>
      <c r="L275" s="76">
        <f t="shared" si="41"/>
        <v>34665.168361090415</v>
      </c>
      <c r="M275" s="76">
        <f t="shared" si="42"/>
        <v>0</v>
      </c>
      <c r="N275" s="76">
        <f t="shared" si="43"/>
        <v>34665.168361090415</v>
      </c>
    </row>
    <row r="276" spans="1:14" x14ac:dyDescent="0.3">
      <c r="A276" s="62" t="s">
        <v>30</v>
      </c>
      <c r="B276" s="63" t="s">
        <v>296</v>
      </c>
      <c r="C276" s="64">
        <v>1200</v>
      </c>
      <c r="D276" s="78">
        <v>1672016.72</v>
      </c>
      <c r="E276" s="78">
        <v>97050</v>
      </c>
      <c r="F276" s="76">
        <f t="shared" si="44"/>
        <v>20674.086182380215</v>
      </c>
      <c r="G276" s="74">
        <f t="shared" si="36"/>
        <v>1.312893209661147E-3</v>
      </c>
      <c r="H276" s="73">
        <f t="shared" si="37"/>
        <v>17.228405151983512</v>
      </c>
      <c r="I276" s="76">
        <f t="shared" si="38"/>
        <v>7846.0861823802152</v>
      </c>
      <c r="J276" s="77">
        <f t="shared" si="39"/>
        <v>7846.0861823802152</v>
      </c>
      <c r="K276" s="87">
        <f t="shared" si="40"/>
        <v>3.9507526100281869E-3</v>
      </c>
      <c r="L276" s="76">
        <f t="shared" si="41"/>
        <v>285499.85945448914</v>
      </c>
      <c r="M276" s="76">
        <f t="shared" si="42"/>
        <v>230584.24828230188</v>
      </c>
      <c r="N276" s="76">
        <f t="shared" si="43"/>
        <v>516084.10773679102</v>
      </c>
    </row>
    <row r="277" spans="1:14" x14ac:dyDescent="0.3">
      <c r="A277" s="62" t="s">
        <v>37</v>
      </c>
      <c r="B277" s="63" t="s">
        <v>297</v>
      </c>
      <c r="C277" s="64">
        <v>726</v>
      </c>
      <c r="D277" s="78">
        <v>1204237.23</v>
      </c>
      <c r="E277" s="78">
        <v>117100</v>
      </c>
      <c r="F277" s="76">
        <f t="shared" si="44"/>
        <v>7466.0651492741245</v>
      </c>
      <c r="G277" s="74">
        <f t="shared" si="36"/>
        <v>4.7412718273970219E-4</v>
      </c>
      <c r="H277" s="73">
        <f t="shared" si="37"/>
        <v>10.283836293766011</v>
      </c>
      <c r="I277" s="76">
        <f t="shared" si="38"/>
        <v>-294.87485072587532</v>
      </c>
      <c r="J277" s="77">
        <f t="shared" si="39"/>
        <v>0</v>
      </c>
      <c r="K277" s="87">
        <f t="shared" si="40"/>
        <v>0</v>
      </c>
      <c r="L277" s="76">
        <f t="shared" si="41"/>
        <v>103103.01176032027</v>
      </c>
      <c r="M277" s="76">
        <f t="shared" si="42"/>
        <v>0</v>
      </c>
      <c r="N277" s="76">
        <f t="shared" si="43"/>
        <v>103103.01176032027</v>
      </c>
    </row>
    <row r="278" spans="1:14" x14ac:dyDescent="0.3">
      <c r="A278" s="62" t="s">
        <v>26</v>
      </c>
      <c r="B278" s="63" t="s">
        <v>298</v>
      </c>
      <c r="C278" s="64">
        <v>210</v>
      </c>
      <c r="D278" s="78">
        <v>290585.74</v>
      </c>
      <c r="E278" s="78">
        <v>19050</v>
      </c>
      <c r="F278" s="76">
        <f t="shared" si="44"/>
        <v>3203.30737007874</v>
      </c>
      <c r="G278" s="74">
        <f t="shared" si="36"/>
        <v>2.0342376719983724E-4</v>
      </c>
      <c r="H278" s="73">
        <f t="shared" si="37"/>
        <v>15.253844619422571</v>
      </c>
      <c r="I278" s="76">
        <f t="shared" si="38"/>
        <v>958.40737007873997</v>
      </c>
      <c r="J278" s="77">
        <f t="shared" si="39"/>
        <v>958.40737007873997</v>
      </c>
      <c r="K278" s="87">
        <f t="shared" si="40"/>
        <v>4.825884308168749E-4</v>
      </c>
      <c r="L278" s="76">
        <f t="shared" si="41"/>
        <v>44236.238345878744</v>
      </c>
      <c r="M278" s="76">
        <f t="shared" si="42"/>
        <v>28166.099357168008</v>
      </c>
      <c r="N278" s="76">
        <f t="shared" si="43"/>
        <v>72402.337703046753</v>
      </c>
    </row>
    <row r="279" spans="1:14" x14ac:dyDescent="0.3">
      <c r="A279" s="62" t="s">
        <v>35</v>
      </c>
      <c r="B279" s="63" t="s">
        <v>299</v>
      </c>
      <c r="C279" s="64">
        <v>2823</v>
      </c>
      <c r="D279" s="78">
        <v>3348537.6</v>
      </c>
      <c r="E279" s="78">
        <v>167550</v>
      </c>
      <c r="F279" s="76">
        <f t="shared" si="44"/>
        <v>56418.511756490603</v>
      </c>
      <c r="G279" s="74">
        <f t="shared" si="36"/>
        <v>3.5828176554382647E-3</v>
      </c>
      <c r="H279" s="73">
        <f t="shared" si="37"/>
        <v>19.985303491495078</v>
      </c>
      <c r="I279" s="76">
        <f t="shared" si="38"/>
        <v>26240.641756490604</v>
      </c>
      <c r="J279" s="77">
        <f t="shared" si="39"/>
        <v>26240.641756490604</v>
      </c>
      <c r="K279" s="87">
        <f t="shared" si="40"/>
        <v>1.321299326804235E-2</v>
      </c>
      <c r="L279" s="76">
        <f t="shared" si="41"/>
        <v>779114.34803040233</v>
      </c>
      <c r="M279" s="76">
        <f t="shared" si="42"/>
        <v>771171.57691352465</v>
      </c>
      <c r="N279" s="76">
        <f t="shared" si="43"/>
        <v>1550285.924943927</v>
      </c>
    </row>
    <row r="280" spans="1:14" x14ac:dyDescent="0.3">
      <c r="A280" s="62" t="s">
        <v>20</v>
      </c>
      <c r="B280" s="63" t="s">
        <v>300</v>
      </c>
      <c r="C280" s="64">
        <v>1371</v>
      </c>
      <c r="D280" s="78">
        <v>2717634.36</v>
      </c>
      <c r="E280" s="78">
        <v>305600</v>
      </c>
      <c r="F280" s="76">
        <f t="shared" si="44"/>
        <v>12192.004933115182</v>
      </c>
      <c r="G280" s="74">
        <f t="shared" si="36"/>
        <v>7.7424464363915412E-4</v>
      </c>
      <c r="H280" s="73">
        <f t="shared" si="37"/>
        <v>8.8927825916230354</v>
      </c>
      <c r="I280" s="76">
        <f t="shared" si="38"/>
        <v>-2463.9850668848176</v>
      </c>
      <c r="J280" s="77">
        <f t="shared" si="39"/>
        <v>0</v>
      </c>
      <c r="K280" s="87">
        <f t="shared" si="40"/>
        <v>0</v>
      </c>
      <c r="L280" s="76">
        <f t="shared" si="41"/>
        <v>168366.1209577136</v>
      </c>
      <c r="M280" s="76">
        <f t="shared" si="42"/>
        <v>0</v>
      </c>
      <c r="N280" s="76">
        <f t="shared" si="43"/>
        <v>168366.1209577136</v>
      </c>
    </row>
    <row r="281" spans="1:14" x14ac:dyDescent="0.3">
      <c r="A281" s="62" t="s">
        <v>30</v>
      </c>
      <c r="B281" s="63" t="s">
        <v>301</v>
      </c>
      <c r="C281" s="64">
        <v>3134</v>
      </c>
      <c r="D281" s="78">
        <v>3774671</v>
      </c>
      <c r="E281" s="78">
        <v>292050</v>
      </c>
      <c r="F281" s="76">
        <f t="shared" si="44"/>
        <v>40506.142489299775</v>
      </c>
      <c r="G281" s="74">
        <f t="shared" si="36"/>
        <v>2.5723139080793891E-3</v>
      </c>
      <c r="H281" s="73">
        <f t="shared" si="37"/>
        <v>12.924742338640645</v>
      </c>
      <c r="I281" s="76">
        <f t="shared" si="38"/>
        <v>7003.682489299782</v>
      </c>
      <c r="J281" s="77">
        <f t="shared" si="39"/>
        <v>7003.682489299782</v>
      </c>
      <c r="K281" s="87">
        <f t="shared" si="40"/>
        <v>3.5265757004488848E-3</v>
      </c>
      <c r="L281" s="76">
        <f t="shared" si="41"/>
        <v>559371.66391395847</v>
      </c>
      <c r="M281" s="76">
        <f t="shared" si="42"/>
        <v>205827.31625224103</v>
      </c>
      <c r="N281" s="76">
        <f t="shared" si="43"/>
        <v>765198.9801661995</v>
      </c>
    </row>
    <row r="282" spans="1:14" x14ac:dyDescent="0.3">
      <c r="A282" s="62" t="s">
        <v>30</v>
      </c>
      <c r="B282" s="63" t="s">
        <v>302</v>
      </c>
      <c r="C282" s="64">
        <v>4046</v>
      </c>
      <c r="D282" s="78">
        <v>5658880</v>
      </c>
      <c r="E282" s="78">
        <v>301550</v>
      </c>
      <c r="F282" s="76">
        <f t="shared" si="44"/>
        <v>75927.138053390809</v>
      </c>
      <c r="G282" s="74">
        <f t="shared" si="36"/>
        <v>4.8216991599976293E-3</v>
      </c>
      <c r="H282" s="73">
        <f t="shared" si="37"/>
        <v>18.765975791742662</v>
      </c>
      <c r="I282" s="76">
        <f t="shared" si="38"/>
        <v>32675.398053390811</v>
      </c>
      <c r="J282" s="77">
        <f t="shared" si="39"/>
        <v>32675.398053390811</v>
      </c>
      <c r="K282" s="87">
        <f t="shared" si="40"/>
        <v>1.6453096632183788E-2</v>
      </c>
      <c r="L282" s="76">
        <f t="shared" si="41"/>
        <v>1048519.7290847788</v>
      </c>
      <c r="M282" s="76">
        <f t="shared" si="42"/>
        <v>960279.03878828394</v>
      </c>
      <c r="N282" s="76">
        <f t="shared" si="43"/>
        <v>2008798.7678730628</v>
      </c>
    </row>
    <row r="283" spans="1:14" x14ac:dyDescent="0.3">
      <c r="A283" s="62" t="s">
        <v>16</v>
      </c>
      <c r="B283" s="63" t="s">
        <v>303</v>
      </c>
      <c r="C283" s="64">
        <v>2359</v>
      </c>
      <c r="D283" s="78">
        <v>2112303.75</v>
      </c>
      <c r="E283" s="78">
        <v>161850</v>
      </c>
      <c r="F283" s="76">
        <f t="shared" si="44"/>
        <v>30787.300254865615</v>
      </c>
      <c r="G283" s="74">
        <f t="shared" si="36"/>
        <v>1.9551257110875771E-3</v>
      </c>
      <c r="H283" s="73">
        <f t="shared" si="37"/>
        <v>13.050996292863763</v>
      </c>
      <c r="I283" s="76">
        <f t="shared" si="38"/>
        <v>5569.5902548656186</v>
      </c>
      <c r="J283" s="77">
        <f t="shared" si="39"/>
        <v>5569.5902548656186</v>
      </c>
      <c r="K283" s="87">
        <f t="shared" si="40"/>
        <v>2.8044648917586409E-3</v>
      </c>
      <c r="L283" s="76">
        <f t="shared" si="41"/>
        <v>425158.8108033766</v>
      </c>
      <c r="M283" s="76">
        <f t="shared" si="42"/>
        <v>163681.57987388119</v>
      </c>
      <c r="N283" s="76">
        <f t="shared" si="43"/>
        <v>588840.39067725779</v>
      </c>
    </row>
    <row r="284" spans="1:14" x14ac:dyDescent="0.3">
      <c r="A284" s="62" t="s">
        <v>46</v>
      </c>
      <c r="B284" s="63" t="s">
        <v>304</v>
      </c>
      <c r="C284" s="64">
        <v>2825</v>
      </c>
      <c r="D284" s="78">
        <v>3366994.41</v>
      </c>
      <c r="E284" s="78">
        <v>393050</v>
      </c>
      <c r="F284" s="76">
        <f t="shared" si="44"/>
        <v>24199.870775346648</v>
      </c>
      <c r="G284" s="74">
        <f t="shared" si="36"/>
        <v>1.5367956646474591E-3</v>
      </c>
      <c r="H284" s="73">
        <f t="shared" si="37"/>
        <v>8.5663259381758046</v>
      </c>
      <c r="I284" s="76">
        <f t="shared" si="38"/>
        <v>-5999.3792246533503</v>
      </c>
      <c r="J284" s="77">
        <f t="shared" si="39"/>
        <v>0</v>
      </c>
      <c r="K284" s="87">
        <f t="shared" si="40"/>
        <v>0</v>
      </c>
      <c r="L284" s="76">
        <f t="shared" si="41"/>
        <v>334189.36364242365</v>
      </c>
      <c r="M284" s="76">
        <f t="shared" si="42"/>
        <v>0</v>
      </c>
      <c r="N284" s="76">
        <f t="shared" si="43"/>
        <v>334189.36364242365</v>
      </c>
    </row>
    <row r="285" spans="1:14" x14ac:dyDescent="0.3">
      <c r="A285" s="62" t="s">
        <v>28</v>
      </c>
      <c r="B285" s="63" t="s">
        <v>305</v>
      </c>
      <c r="C285" s="64">
        <v>68</v>
      </c>
      <c r="D285" s="78">
        <v>743710</v>
      </c>
      <c r="E285" s="78">
        <v>94200</v>
      </c>
      <c r="F285" s="76">
        <f t="shared" si="44"/>
        <v>536.8607218683652</v>
      </c>
      <c r="G285" s="74">
        <f t="shared" si="36"/>
        <v>3.4092960146188662E-5</v>
      </c>
      <c r="H285" s="73">
        <f t="shared" si="37"/>
        <v>7.8950106157112527</v>
      </c>
      <c r="I285" s="76">
        <f t="shared" si="38"/>
        <v>-190.05927813163478</v>
      </c>
      <c r="J285" s="77">
        <f t="shared" si="39"/>
        <v>0</v>
      </c>
      <c r="K285" s="87">
        <f t="shared" si="40"/>
        <v>0</v>
      </c>
      <c r="L285" s="76">
        <f t="shared" si="41"/>
        <v>7413.8058286069991</v>
      </c>
      <c r="M285" s="76">
        <f t="shared" si="42"/>
        <v>0</v>
      </c>
      <c r="N285" s="76">
        <f t="shared" si="43"/>
        <v>7413.8058286069991</v>
      </c>
    </row>
    <row r="286" spans="1:14" x14ac:dyDescent="0.3">
      <c r="A286" s="62" t="s">
        <v>22</v>
      </c>
      <c r="B286" s="63" t="s">
        <v>306</v>
      </c>
      <c r="C286" s="64">
        <v>4223</v>
      </c>
      <c r="D286" s="78">
        <v>8586098</v>
      </c>
      <c r="E286" s="78">
        <v>741900</v>
      </c>
      <c r="F286" s="76">
        <f t="shared" si="44"/>
        <v>48873.287308262567</v>
      </c>
      <c r="G286" s="74">
        <f t="shared" si="36"/>
        <v>3.1036635174483372E-3</v>
      </c>
      <c r="H286" s="73">
        <f t="shared" si="37"/>
        <v>11.573120366626229</v>
      </c>
      <c r="I286" s="76">
        <f t="shared" si="38"/>
        <v>3729.417308262568</v>
      </c>
      <c r="J286" s="77">
        <f t="shared" si="39"/>
        <v>3729.417308262568</v>
      </c>
      <c r="K286" s="87">
        <f t="shared" si="40"/>
        <v>1.877879597803867E-3</v>
      </c>
      <c r="L286" s="76">
        <f t="shared" si="41"/>
        <v>674918.18184833461</v>
      </c>
      <c r="M286" s="76">
        <f t="shared" si="42"/>
        <v>109601.76406013605</v>
      </c>
      <c r="N286" s="76">
        <f t="shared" si="43"/>
        <v>784519.94590847066</v>
      </c>
    </row>
    <row r="287" spans="1:14" x14ac:dyDescent="0.3">
      <c r="A287" s="62" t="s">
        <v>62</v>
      </c>
      <c r="B287" s="63" t="s">
        <v>307</v>
      </c>
      <c r="C287" s="64">
        <v>963</v>
      </c>
      <c r="D287" s="78">
        <v>1624321</v>
      </c>
      <c r="E287" s="78">
        <v>148100</v>
      </c>
      <c r="F287" s="76">
        <f t="shared" si="44"/>
        <v>10561.92520594193</v>
      </c>
      <c r="G287" s="74">
        <f t="shared" si="36"/>
        <v>6.7072758435379601E-4</v>
      </c>
      <c r="H287" s="73">
        <f t="shared" si="37"/>
        <v>10.967731262660365</v>
      </c>
      <c r="I287" s="76">
        <f t="shared" si="38"/>
        <v>267.45520594193209</v>
      </c>
      <c r="J287" s="77">
        <f t="shared" si="39"/>
        <v>267.45520594193209</v>
      </c>
      <c r="K287" s="87">
        <f t="shared" si="40"/>
        <v>1.3467215735070678E-4</v>
      </c>
      <c r="L287" s="76">
        <f t="shared" si="41"/>
        <v>145855.45088978054</v>
      </c>
      <c r="M287" s="76">
        <f t="shared" si="42"/>
        <v>7860.0917932563352</v>
      </c>
      <c r="N287" s="76">
        <f t="shared" si="43"/>
        <v>153715.54268303688</v>
      </c>
    </row>
    <row r="288" spans="1:14" x14ac:dyDescent="0.3">
      <c r="A288" s="62" t="s">
        <v>16</v>
      </c>
      <c r="B288" s="63" t="s">
        <v>308</v>
      </c>
      <c r="C288" s="64">
        <v>636</v>
      </c>
      <c r="D288" s="78">
        <v>1455749.29</v>
      </c>
      <c r="E288" s="78">
        <v>111000</v>
      </c>
      <c r="F288" s="76">
        <f t="shared" si="44"/>
        <v>8341.0499859459469</v>
      </c>
      <c r="G288" s="74">
        <f t="shared" si="36"/>
        <v>5.2969247546843005E-4</v>
      </c>
      <c r="H288" s="73">
        <f t="shared" si="37"/>
        <v>13.114858468468469</v>
      </c>
      <c r="I288" s="76">
        <f t="shared" si="38"/>
        <v>1542.2099859459468</v>
      </c>
      <c r="J288" s="77">
        <f t="shared" si="39"/>
        <v>1542.2099859459468</v>
      </c>
      <c r="K288" s="87">
        <f t="shared" si="40"/>
        <v>7.7655151696780407E-4</v>
      </c>
      <c r="L288" s="76">
        <f t="shared" si="41"/>
        <v>115186.15999192226</v>
      </c>
      <c r="M288" s="76">
        <f t="shared" si="42"/>
        <v>45323.148642107655</v>
      </c>
      <c r="N288" s="76">
        <f t="shared" si="43"/>
        <v>160509.30863402993</v>
      </c>
    </row>
    <row r="289" spans="1:14" x14ac:dyDescent="0.3">
      <c r="A289" s="62" t="s">
        <v>26</v>
      </c>
      <c r="B289" s="63" t="s">
        <v>309</v>
      </c>
      <c r="C289" s="64">
        <v>716</v>
      </c>
      <c r="D289" s="78">
        <v>899799.63</v>
      </c>
      <c r="E289" s="78">
        <v>69700</v>
      </c>
      <c r="F289" s="76">
        <f t="shared" si="44"/>
        <v>9243.2788390243913</v>
      </c>
      <c r="G289" s="74">
        <f t="shared" si="36"/>
        <v>5.869878801754389E-4</v>
      </c>
      <c r="H289" s="73">
        <f t="shared" si="37"/>
        <v>12.909607317073171</v>
      </c>
      <c r="I289" s="76">
        <f t="shared" si="38"/>
        <v>1589.2388390243905</v>
      </c>
      <c r="J289" s="77">
        <f t="shared" si="39"/>
        <v>1589.2388390243905</v>
      </c>
      <c r="K289" s="87">
        <f t="shared" si="40"/>
        <v>8.002320322881098E-4</v>
      </c>
      <c r="L289" s="76">
        <f t="shared" si="41"/>
        <v>127645.53587327136</v>
      </c>
      <c r="M289" s="76">
        <f t="shared" si="42"/>
        <v>46705.253360639064</v>
      </c>
      <c r="N289" s="76">
        <f t="shared" si="43"/>
        <v>174350.78923391044</v>
      </c>
    </row>
    <row r="290" spans="1:14" x14ac:dyDescent="0.3">
      <c r="A290" s="62" t="s">
        <v>62</v>
      </c>
      <c r="B290" s="63" t="s">
        <v>310</v>
      </c>
      <c r="C290" s="64">
        <v>1047</v>
      </c>
      <c r="D290" s="78">
        <v>1751172</v>
      </c>
      <c r="E290" s="78">
        <v>125250</v>
      </c>
      <c r="F290" s="76">
        <f t="shared" si="44"/>
        <v>14638.539592814372</v>
      </c>
      <c r="G290" s="74">
        <f t="shared" si="36"/>
        <v>9.2961009551858077E-4</v>
      </c>
      <c r="H290" s="73">
        <f t="shared" si="37"/>
        <v>13.981413173652694</v>
      </c>
      <c r="I290" s="76">
        <f t="shared" si="38"/>
        <v>3446.1095928143709</v>
      </c>
      <c r="J290" s="77">
        <f t="shared" si="39"/>
        <v>3446.1095928143709</v>
      </c>
      <c r="K290" s="87">
        <f t="shared" si="40"/>
        <v>1.7352252004099627E-3</v>
      </c>
      <c r="L290" s="76">
        <f t="shared" si="41"/>
        <v>202151.66752711649</v>
      </c>
      <c r="M290" s="76">
        <f t="shared" si="42"/>
        <v>101275.79171154005</v>
      </c>
      <c r="N290" s="76">
        <f t="shared" si="43"/>
        <v>303427.45923865656</v>
      </c>
    </row>
    <row r="291" spans="1:14" x14ac:dyDescent="0.3">
      <c r="A291" s="62" t="s">
        <v>37</v>
      </c>
      <c r="B291" s="63" t="s">
        <v>311</v>
      </c>
      <c r="C291" s="64">
        <v>193</v>
      </c>
      <c r="D291" s="78">
        <v>519677.98</v>
      </c>
      <c r="E291" s="78">
        <v>52850</v>
      </c>
      <c r="F291" s="76">
        <f t="shared" si="44"/>
        <v>1897.7833517502365</v>
      </c>
      <c r="G291" s="74">
        <f t="shared" si="36"/>
        <v>1.2051738848048086E-4</v>
      </c>
      <c r="H291" s="73">
        <f t="shared" si="37"/>
        <v>9.8330743614001896</v>
      </c>
      <c r="I291" s="76">
        <f t="shared" si="38"/>
        <v>-165.38664824976331</v>
      </c>
      <c r="J291" s="77">
        <f t="shared" si="39"/>
        <v>0</v>
      </c>
      <c r="K291" s="87">
        <f t="shared" si="40"/>
        <v>0</v>
      </c>
      <c r="L291" s="76">
        <f t="shared" si="41"/>
        <v>26207.537079028582</v>
      </c>
      <c r="M291" s="76">
        <f t="shared" si="42"/>
        <v>0</v>
      </c>
      <c r="N291" s="76">
        <f t="shared" si="43"/>
        <v>26207.537079028582</v>
      </c>
    </row>
    <row r="292" spans="1:14" x14ac:dyDescent="0.3">
      <c r="A292" s="62" t="s">
        <v>26</v>
      </c>
      <c r="B292" s="63" t="s">
        <v>312</v>
      </c>
      <c r="C292" s="64">
        <v>43</v>
      </c>
      <c r="D292" s="78">
        <v>178083</v>
      </c>
      <c r="E292" s="78">
        <v>13700</v>
      </c>
      <c r="F292" s="76">
        <f t="shared" si="44"/>
        <v>558.94664233576646</v>
      </c>
      <c r="G292" s="74">
        <f t="shared" si="36"/>
        <v>3.5495510892807875E-5</v>
      </c>
      <c r="H292" s="73">
        <f t="shared" si="37"/>
        <v>12.998759124087591</v>
      </c>
      <c r="I292" s="76">
        <f t="shared" si="38"/>
        <v>99.276642335766454</v>
      </c>
      <c r="J292" s="77">
        <f t="shared" si="39"/>
        <v>99.276642335766454</v>
      </c>
      <c r="K292" s="87">
        <f t="shared" si="40"/>
        <v>4.9988930111889204E-5</v>
      </c>
      <c r="L292" s="76">
        <f t="shared" si="41"/>
        <v>7718.8024864394538</v>
      </c>
      <c r="M292" s="76">
        <f t="shared" si="42"/>
        <v>2917.5858399810709</v>
      </c>
      <c r="N292" s="76">
        <f t="shared" si="43"/>
        <v>10636.388326420525</v>
      </c>
    </row>
    <row r="293" spans="1:14" x14ac:dyDescent="0.3">
      <c r="A293" s="62" t="s">
        <v>62</v>
      </c>
      <c r="B293" s="63" t="s">
        <v>313</v>
      </c>
      <c r="C293" s="64">
        <v>1029</v>
      </c>
      <c r="D293" s="78">
        <v>1170228</v>
      </c>
      <c r="E293" s="78">
        <v>108900</v>
      </c>
      <c r="F293" s="76">
        <f t="shared" si="44"/>
        <v>11057.526280991735</v>
      </c>
      <c r="G293" s="74">
        <f t="shared" si="36"/>
        <v>7.0220037983281434E-4</v>
      </c>
      <c r="H293" s="73">
        <f t="shared" si="37"/>
        <v>10.745895316804408</v>
      </c>
      <c r="I293" s="76">
        <f t="shared" si="38"/>
        <v>57.516280991735904</v>
      </c>
      <c r="J293" s="77">
        <f t="shared" si="39"/>
        <v>57.516280991735904</v>
      </c>
      <c r="K293" s="87">
        <f t="shared" si="40"/>
        <v>2.8961267052802265E-5</v>
      </c>
      <c r="L293" s="76">
        <f t="shared" si="41"/>
        <v>152699.47949757474</v>
      </c>
      <c r="M293" s="76">
        <f t="shared" si="42"/>
        <v>1690.3138849348913</v>
      </c>
      <c r="N293" s="76">
        <f t="shared" si="43"/>
        <v>154389.79338250964</v>
      </c>
    </row>
    <row r="294" spans="1:14" x14ac:dyDescent="0.3">
      <c r="A294" s="62" t="s">
        <v>37</v>
      </c>
      <c r="B294" s="63" t="s">
        <v>314</v>
      </c>
      <c r="C294" s="64">
        <v>482</v>
      </c>
      <c r="D294" s="78">
        <v>2084338.38</v>
      </c>
      <c r="E294" s="78">
        <v>154000</v>
      </c>
      <c r="F294" s="76">
        <f t="shared" si="44"/>
        <v>6523.708436103896</v>
      </c>
      <c r="G294" s="74">
        <f t="shared" si="36"/>
        <v>4.1428348668051565E-4</v>
      </c>
      <c r="H294" s="73">
        <f t="shared" si="37"/>
        <v>13.534664805194804</v>
      </c>
      <c r="I294" s="76">
        <f t="shared" si="38"/>
        <v>1371.1284361038959</v>
      </c>
      <c r="J294" s="77">
        <f t="shared" si="39"/>
        <v>1371.1284361038959</v>
      </c>
      <c r="K294" s="87">
        <f t="shared" si="40"/>
        <v>6.9040654432093128E-4</v>
      </c>
      <c r="L294" s="76">
        <f t="shared" si="41"/>
        <v>90089.488125336589</v>
      </c>
      <c r="M294" s="76">
        <f t="shared" si="42"/>
        <v>40295.328446366038</v>
      </c>
      <c r="N294" s="76">
        <f t="shared" si="43"/>
        <v>130384.81657170263</v>
      </c>
    </row>
    <row r="295" spans="1:14" x14ac:dyDescent="0.3">
      <c r="A295" s="62" t="s">
        <v>30</v>
      </c>
      <c r="B295" s="63" t="s">
        <v>315</v>
      </c>
      <c r="C295" s="64">
        <v>187</v>
      </c>
      <c r="D295" s="78">
        <v>676202.4</v>
      </c>
      <c r="E295" s="78">
        <v>58600</v>
      </c>
      <c r="F295" s="76">
        <f t="shared" si="44"/>
        <v>2157.8472491467578</v>
      </c>
      <c r="G295" s="74">
        <f t="shared" si="36"/>
        <v>1.3703256220849307E-4</v>
      </c>
      <c r="H295" s="73">
        <f t="shared" si="37"/>
        <v>11.53929010238908</v>
      </c>
      <c r="I295" s="76">
        <f t="shared" si="38"/>
        <v>158.817249146758</v>
      </c>
      <c r="J295" s="77">
        <f t="shared" si="39"/>
        <v>158.817249146758</v>
      </c>
      <c r="K295" s="87">
        <f t="shared" si="40"/>
        <v>7.9969509255849953E-5</v>
      </c>
      <c r="L295" s="76">
        <f t="shared" si="41"/>
        <v>29798.902883586976</v>
      </c>
      <c r="M295" s="76">
        <f t="shared" si="42"/>
        <v>4667.3915067370372</v>
      </c>
      <c r="N295" s="76">
        <f t="shared" si="43"/>
        <v>34466.294390324016</v>
      </c>
    </row>
    <row r="296" spans="1:14" x14ac:dyDescent="0.3">
      <c r="A296" s="62" t="s">
        <v>32</v>
      </c>
      <c r="B296" s="63" t="s">
        <v>316</v>
      </c>
      <c r="C296" s="64">
        <v>2170</v>
      </c>
      <c r="D296" s="78">
        <v>20647763</v>
      </c>
      <c r="E296" s="78">
        <v>3287450</v>
      </c>
      <c r="F296" s="76">
        <f t="shared" si="44"/>
        <v>13629.301041840941</v>
      </c>
      <c r="G296" s="74">
        <f t="shared" si="36"/>
        <v>8.6551911568941945E-4</v>
      </c>
      <c r="H296" s="73">
        <f t="shared" si="37"/>
        <v>6.280783890249281</v>
      </c>
      <c r="I296" s="76">
        <f t="shared" si="38"/>
        <v>-9567.9989581590598</v>
      </c>
      <c r="J296" s="77">
        <f t="shared" si="39"/>
        <v>0</v>
      </c>
      <c r="K296" s="87">
        <f t="shared" si="40"/>
        <v>0</v>
      </c>
      <c r="L296" s="76">
        <f t="shared" si="41"/>
        <v>188214.53570338752</v>
      </c>
      <c r="M296" s="76">
        <f t="shared" si="42"/>
        <v>0</v>
      </c>
      <c r="N296" s="76">
        <f t="shared" si="43"/>
        <v>188214.53570338752</v>
      </c>
    </row>
    <row r="297" spans="1:14" x14ac:dyDescent="0.3">
      <c r="A297" s="62" t="s">
        <v>22</v>
      </c>
      <c r="B297" s="63" t="s">
        <v>317</v>
      </c>
      <c r="C297" s="64">
        <v>1778</v>
      </c>
      <c r="D297" s="78">
        <v>4750684</v>
      </c>
      <c r="E297" s="78">
        <v>497900</v>
      </c>
      <c r="F297" s="76">
        <f t="shared" si="44"/>
        <v>16964.683976702148</v>
      </c>
      <c r="G297" s="74">
        <f t="shared" si="36"/>
        <v>1.0773302481461959E-3</v>
      </c>
      <c r="H297" s="73">
        <f t="shared" si="37"/>
        <v>9.5414420566378784</v>
      </c>
      <c r="I297" s="76">
        <f t="shared" si="38"/>
        <v>-2042.1360232978514</v>
      </c>
      <c r="J297" s="77">
        <f t="shared" si="39"/>
        <v>0</v>
      </c>
      <c r="K297" s="87">
        <f t="shared" si="40"/>
        <v>0</v>
      </c>
      <c r="L297" s="76">
        <f t="shared" si="41"/>
        <v>234274.67837326505</v>
      </c>
      <c r="M297" s="76">
        <f t="shared" si="42"/>
        <v>0</v>
      </c>
      <c r="N297" s="76">
        <f t="shared" si="43"/>
        <v>234274.67837326505</v>
      </c>
    </row>
    <row r="298" spans="1:14" x14ac:dyDescent="0.3">
      <c r="A298" s="62" t="s">
        <v>53</v>
      </c>
      <c r="B298" s="63" t="s">
        <v>318</v>
      </c>
      <c r="C298" s="64">
        <v>4003</v>
      </c>
      <c r="D298" s="78">
        <v>12124734</v>
      </c>
      <c r="E298" s="78">
        <v>1605050</v>
      </c>
      <c r="F298" s="76">
        <f t="shared" si="44"/>
        <v>30239.126632815176</v>
      </c>
      <c r="G298" s="74">
        <f t="shared" si="36"/>
        <v>1.9203143332227239E-3</v>
      </c>
      <c r="H298" s="73">
        <f t="shared" si="37"/>
        <v>7.5541160711504318</v>
      </c>
      <c r="I298" s="76">
        <f t="shared" si="38"/>
        <v>-12552.94336718482</v>
      </c>
      <c r="J298" s="77">
        <f t="shared" si="39"/>
        <v>0</v>
      </c>
      <c r="K298" s="87">
        <f t="shared" si="40"/>
        <v>0</v>
      </c>
      <c r="L298" s="76">
        <f t="shared" si="41"/>
        <v>417588.77889621345</v>
      </c>
      <c r="M298" s="76">
        <f t="shared" si="42"/>
        <v>0</v>
      </c>
      <c r="N298" s="76">
        <f t="shared" si="43"/>
        <v>417588.77889621345</v>
      </c>
    </row>
    <row r="299" spans="1:14" x14ac:dyDescent="0.3">
      <c r="A299" s="62" t="s">
        <v>26</v>
      </c>
      <c r="B299" s="63" t="s">
        <v>319</v>
      </c>
      <c r="C299" s="64">
        <v>26</v>
      </c>
      <c r="D299" s="78">
        <v>46762</v>
      </c>
      <c r="E299" s="78">
        <v>61250</v>
      </c>
      <c r="F299" s="76">
        <f t="shared" si="44"/>
        <v>19.849991836734695</v>
      </c>
      <c r="G299" s="74">
        <f t="shared" si="36"/>
        <v>1.2605596815441823E-6</v>
      </c>
      <c r="H299" s="73">
        <f t="shared" si="37"/>
        <v>0.76346122448979592</v>
      </c>
      <c r="I299" s="76">
        <f t="shared" si="38"/>
        <v>-258.09000816326534</v>
      </c>
      <c r="J299" s="77">
        <f t="shared" si="39"/>
        <v>0</v>
      </c>
      <c r="K299" s="87">
        <f t="shared" si="40"/>
        <v>0</v>
      </c>
      <c r="L299" s="76">
        <f t="shared" si="41"/>
        <v>274.11948608352225</v>
      </c>
      <c r="M299" s="76">
        <f t="shared" si="42"/>
        <v>0</v>
      </c>
      <c r="N299" s="76">
        <f t="shared" si="43"/>
        <v>274.11948608352225</v>
      </c>
    </row>
    <row r="300" spans="1:14" x14ac:dyDescent="0.3">
      <c r="A300" s="62" t="s">
        <v>26</v>
      </c>
      <c r="B300" s="63" t="s">
        <v>320</v>
      </c>
      <c r="C300" s="64">
        <v>326</v>
      </c>
      <c r="D300" s="78">
        <v>430750.98</v>
      </c>
      <c r="E300" s="78">
        <v>34650</v>
      </c>
      <c r="F300" s="76">
        <f t="shared" si="44"/>
        <v>4052.6643428571424</v>
      </c>
      <c r="G300" s="74">
        <f t="shared" si="36"/>
        <v>2.5736158057170394E-4</v>
      </c>
      <c r="H300" s="73">
        <f t="shared" si="37"/>
        <v>12.431485714285714</v>
      </c>
      <c r="I300" s="76">
        <f t="shared" si="38"/>
        <v>567.7243428571428</v>
      </c>
      <c r="J300" s="77">
        <f t="shared" si="39"/>
        <v>567.7243428571428</v>
      </c>
      <c r="K300" s="87">
        <f t="shared" si="40"/>
        <v>2.8586716704136032E-4</v>
      </c>
      <c r="L300" s="76">
        <f t="shared" si="41"/>
        <v>55965.477269221868</v>
      </c>
      <c r="M300" s="76">
        <f t="shared" si="42"/>
        <v>16684.533891974828</v>
      </c>
      <c r="N300" s="76">
        <f t="shared" si="43"/>
        <v>72650.0111611967</v>
      </c>
    </row>
    <row r="301" spans="1:14" x14ac:dyDescent="0.3">
      <c r="A301" s="62" t="s">
        <v>53</v>
      </c>
      <c r="B301" s="63" t="s">
        <v>321</v>
      </c>
      <c r="C301" s="64">
        <v>5854</v>
      </c>
      <c r="D301" s="78">
        <v>8797421</v>
      </c>
      <c r="E301" s="78">
        <v>961900</v>
      </c>
      <c r="F301" s="76">
        <f t="shared" si="44"/>
        <v>53539.975604532694</v>
      </c>
      <c r="G301" s="74">
        <f t="shared" si="36"/>
        <v>3.4000182545684673E-3</v>
      </c>
      <c r="H301" s="73">
        <f t="shared" si="37"/>
        <v>9.1458789894999484</v>
      </c>
      <c r="I301" s="76">
        <f t="shared" si="38"/>
        <v>-9039.284395467299</v>
      </c>
      <c r="J301" s="77">
        <f t="shared" si="39"/>
        <v>0</v>
      </c>
      <c r="K301" s="87">
        <f t="shared" si="40"/>
        <v>0</v>
      </c>
      <c r="L301" s="76">
        <f t="shared" si="41"/>
        <v>739363.05457207013</v>
      </c>
      <c r="M301" s="76">
        <f t="shared" si="42"/>
        <v>0</v>
      </c>
      <c r="N301" s="76">
        <f t="shared" si="43"/>
        <v>739363.05457207013</v>
      </c>
    </row>
    <row r="302" spans="1:14" x14ac:dyDescent="0.3">
      <c r="A302" s="62" t="s">
        <v>26</v>
      </c>
      <c r="B302" s="63" t="s">
        <v>322</v>
      </c>
      <c r="C302" s="64">
        <v>567</v>
      </c>
      <c r="D302" s="78">
        <v>756384</v>
      </c>
      <c r="E302" s="78">
        <v>275000</v>
      </c>
      <c r="F302" s="76">
        <f t="shared" si="44"/>
        <v>1559.5262836363636</v>
      </c>
      <c r="G302" s="74">
        <f t="shared" si="36"/>
        <v>9.9036612792069602E-5</v>
      </c>
      <c r="H302" s="73">
        <f t="shared" si="37"/>
        <v>2.7504872727272729</v>
      </c>
      <c r="I302" s="76">
        <f t="shared" si="38"/>
        <v>-4501.703716363636</v>
      </c>
      <c r="J302" s="77">
        <f t="shared" si="39"/>
        <v>0</v>
      </c>
      <c r="K302" s="87">
        <f t="shared" si="40"/>
        <v>0</v>
      </c>
      <c r="L302" s="76">
        <f t="shared" si="41"/>
        <v>21536.358650436003</v>
      </c>
      <c r="M302" s="76">
        <f t="shared" si="42"/>
        <v>0</v>
      </c>
      <c r="N302" s="76">
        <f t="shared" si="43"/>
        <v>21536.358650436003</v>
      </c>
    </row>
    <row r="303" spans="1:14" x14ac:dyDescent="0.3">
      <c r="A303" s="62" t="s">
        <v>37</v>
      </c>
      <c r="B303" s="63" t="s">
        <v>323</v>
      </c>
      <c r="C303" s="64">
        <v>765</v>
      </c>
      <c r="D303" s="78">
        <v>1473118.26</v>
      </c>
      <c r="E303" s="78">
        <v>136450</v>
      </c>
      <c r="F303" s="76">
        <f t="shared" si="44"/>
        <v>8258.96276218395</v>
      </c>
      <c r="G303" s="74">
        <f t="shared" si="36"/>
        <v>5.2447958442568537E-4</v>
      </c>
      <c r="H303" s="73">
        <f t="shared" si="37"/>
        <v>10.796029754488824</v>
      </c>
      <c r="I303" s="76">
        <f t="shared" si="38"/>
        <v>81.112762183950878</v>
      </c>
      <c r="J303" s="77">
        <f t="shared" si="39"/>
        <v>81.112762183950878</v>
      </c>
      <c r="K303" s="87">
        <f t="shared" si="40"/>
        <v>4.0842841826601605E-5</v>
      </c>
      <c r="L303" s="76">
        <f t="shared" si="41"/>
        <v>114052.5722415223</v>
      </c>
      <c r="M303" s="76">
        <f t="shared" si="42"/>
        <v>2383.7777026065664</v>
      </c>
      <c r="N303" s="76">
        <f t="shared" si="43"/>
        <v>116436.34994412886</v>
      </c>
    </row>
    <row r="304" spans="1:14" x14ac:dyDescent="0.3">
      <c r="A304" s="62" t="s">
        <v>50</v>
      </c>
      <c r="B304" s="63" t="s">
        <v>324</v>
      </c>
      <c r="C304" s="64">
        <v>1521</v>
      </c>
      <c r="D304" s="78">
        <v>1827408.71</v>
      </c>
      <c r="E304" s="78">
        <v>156550</v>
      </c>
      <c r="F304" s="76">
        <f t="shared" si="44"/>
        <v>17754.638440817631</v>
      </c>
      <c r="G304" s="74">
        <f t="shared" si="36"/>
        <v>1.1274957472511881E-3</v>
      </c>
      <c r="H304" s="73">
        <f t="shared" si="37"/>
        <v>11.673003577131906</v>
      </c>
      <c r="I304" s="76">
        <f t="shared" si="38"/>
        <v>1495.1484408176302</v>
      </c>
      <c r="J304" s="77">
        <f t="shared" si="39"/>
        <v>1495.1484408176302</v>
      </c>
      <c r="K304" s="87">
        <f t="shared" si="40"/>
        <v>7.5285454016614831E-4</v>
      </c>
      <c r="L304" s="76">
        <f t="shared" si="41"/>
        <v>245183.59528939115</v>
      </c>
      <c r="M304" s="76">
        <f t="shared" si="42"/>
        <v>43940.083155166431</v>
      </c>
      <c r="N304" s="76">
        <f t="shared" si="43"/>
        <v>289123.67844455759</v>
      </c>
    </row>
    <row r="305" spans="1:14" x14ac:dyDescent="0.3">
      <c r="A305" s="62" t="s">
        <v>26</v>
      </c>
      <c r="B305" s="63" t="s">
        <v>325</v>
      </c>
      <c r="C305" s="64">
        <v>588</v>
      </c>
      <c r="D305" s="78">
        <v>721529</v>
      </c>
      <c r="E305" s="78">
        <v>55750</v>
      </c>
      <c r="F305" s="76">
        <f t="shared" si="44"/>
        <v>7610.0278385650226</v>
      </c>
      <c r="G305" s="74">
        <f t="shared" si="36"/>
        <v>4.8326943142470877E-4</v>
      </c>
      <c r="H305" s="73">
        <f t="shared" si="37"/>
        <v>12.942224215246636</v>
      </c>
      <c r="I305" s="76">
        <f t="shared" si="38"/>
        <v>1324.3078385650222</v>
      </c>
      <c r="J305" s="77">
        <f t="shared" si="39"/>
        <v>1324.3078385650222</v>
      </c>
      <c r="K305" s="87">
        <f t="shared" si="40"/>
        <v>6.6683089225312933E-4</v>
      </c>
      <c r="L305" s="76">
        <f t="shared" si="41"/>
        <v>105091.0719433271</v>
      </c>
      <c r="M305" s="76">
        <f t="shared" si="42"/>
        <v>38919.344033669433</v>
      </c>
      <c r="N305" s="76">
        <f t="shared" si="43"/>
        <v>144010.41597699653</v>
      </c>
    </row>
    <row r="306" spans="1:14" x14ac:dyDescent="0.3">
      <c r="A306" s="62" t="s">
        <v>50</v>
      </c>
      <c r="B306" s="63" t="s">
        <v>326</v>
      </c>
      <c r="C306" s="64">
        <v>766</v>
      </c>
      <c r="D306" s="78">
        <v>1215490.25</v>
      </c>
      <c r="E306" s="78">
        <v>139900</v>
      </c>
      <c r="F306" s="76">
        <f t="shared" si="44"/>
        <v>6655.2218120085772</v>
      </c>
      <c r="G306" s="74">
        <f t="shared" si="36"/>
        <v>4.2263515053069466E-4</v>
      </c>
      <c r="H306" s="73">
        <f t="shared" si="37"/>
        <v>8.688279127948535</v>
      </c>
      <c r="I306" s="76">
        <f t="shared" si="38"/>
        <v>-1533.3181879914218</v>
      </c>
      <c r="J306" s="77">
        <f t="shared" si="39"/>
        <v>0</v>
      </c>
      <c r="K306" s="87">
        <f t="shared" si="40"/>
        <v>0</v>
      </c>
      <c r="L306" s="76">
        <f t="shared" si="41"/>
        <v>91905.628873031252</v>
      </c>
      <c r="M306" s="76">
        <f t="shared" si="42"/>
        <v>0</v>
      </c>
      <c r="N306" s="76">
        <f t="shared" si="43"/>
        <v>91905.628873031252</v>
      </c>
    </row>
    <row r="307" spans="1:14" x14ac:dyDescent="0.3">
      <c r="A307" s="62" t="s">
        <v>30</v>
      </c>
      <c r="B307" s="63" t="s">
        <v>327</v>
      </c>
      <c r="C307" s="64">
        <v>1664</v>
      </c>
      <c r="D307" s="78">
        <v>2147069</v>
      </c>
      <c r="E307" s="78">
        <v>198850</v>
      </c>
      <c r="F307" s="76">
        <f t="shared" si="44"/>
        <v>17966.923892381194</v>
      </c>
      <c r="G307" s="74">
        <f t="shared" si="36"/>
        <v>1.1409767845947001E-3</v>
      </c>
      <c r="H307" s="73">
        <f t="shared" si="37"/>
        <v>10.797430223786774</v>
      </c>
      <c r="I307" s="76">
        <f t="shared" si="38"/>
        <v>178.76389238119327</v>
      </c>
      <c r="J307" s="77">
        <f t="shared" si="39"/>
        <v>178.76389238119327</v>
      </c>
      <c r="K307" s="87">
        <f t="shared" si="40"/>
        <v>9.0013275152369822E-5</v>
      </c>
      <c r="L307" s="76">
        <f t="shared" si="41"/>
        <v>248115.16218192369</v>
      </c>
      <c r="M307" s="76">
        <f t="shared" si="42"/>
        <v>5253.5922734704245</v>
      </c>
      <c r="N307" s="76">
        <f t="shared" si="43"/>
        <v>253368.75445539411</v>
      </c>
    </row>
    <row r="308" spans="1:14" x14ac:dyDescent="0.3">
      <c r="A308" s="62" t="s">
        <v>28</v>
      </c>
      <c r="B308" s="63" t="s">
        <v>328</v>
      </c>
      <c r="C308" s="64">
        <v>1914</v>
      </c>
      <c r="D308" s="78">
        <v>5363205</v>
      </c>
      <c r="E308" s="78">
        <v>453750</v>
      </c>
      <c r="F308" s="76">
        <f t="shared" si="44"/>
        <v>22622.973818181817</v>
      </c>
      <c r="G308" s="74">
        <f t="shared" si="36"/>
        <v>1.4366559395281224E-3</v>
      </c>
      <c r="H308" s="73">
        <f t="shared" si="37"/>
        <v>11.819735537190082</v>
      </c>
      <c r="I308" s="76">
        <f t="shared" si="38"/>
        <v>2162.3138181818185</v>
      </c>
      <c r="J308" s="77">
        <f t="shared" si="39"/>
        <v>2162.3138181818185</v>
      </c>
      <c r="K308" s="87">
        <f t="shared" si="40"/>
        <v>1.0887934139783143E-3</v>
      </c>
      <c r="L308" s="76">
        <f t="shared" si="41"/>
        <v>312413.12377995934</v>
      </c>
      <c r="M308" s="76">
        <f t="shared" si="42"/>
        <v>63547.034116904506</v>
      </c>
      <c r="N308" s="76">
        <f t="shared" si="43"/>
        <v>375960.15789686382</v>
      </c>
    </row>
    <row r="309" spans="1:14" x14ac:dyDescent="0.3">
      <c r="A309" s="62" t="s">
        <v>18</v>
      </c>
      <c r="B309" s="63" t="s">
        <v>329</v>
      </c>
      <c r="C309" s="64">
        <v>1701</v>
      </c>
      <c r="D309" s="78">
        <v>3647434</v>
      </c>
      <c r="E309" s="78">
        <v>472450</v>
      </c>
      <c r="F309" s="76">
        <f t="shared" si="44"/>
        <v>13132.152045719124</v>
      </c>
      <c r="G309" s="74">
        <f t="shared" si="36"/>
        <v>8.3394802057835883E-4</v>
      </c>
      <c r="H309" s="73">
        <f t="shared" si="37"/>
        <v>7.7202539951317597</v>
      </c>
      <c r="I309" s="76">
        <f t="shared" si="38"/>
        <v>-5051.537954280876</v>
      </c>
      <c r="J309" s="77">
        <f t="shared" si="39"/>
        <v>0</v>
      </c>
      <c r="K309" s="87">
        <f t="shared" si="40"/>
        <v>0</v>
      </c>
      <c r="L309" s="76">
        <f t="shared" si="41"/>
        <v>181349.13099971137</v>
      </c>
      <c r="M309" s="76">
        <f t="shared" si="42"/>
        <v>0</v>
      </c>
      <c r="N309" s="76">
        <f t="shared" si="43"/>
        <v>181349.13099971137</v>
      </c>
    </row>
    <row r="310" spans="1:14" x14ac:dyDescent="0.3">
      <c r="A310" s="62" t="s">
        <v>30</v>
      </c>
      <c r="B310" s="63" t="s">
        <v>330</v>
      </c>
      <c r="C310" s="64">
        <v>3169</v>
      </c>
      <c r="D310" s="78">
        <v>5884288</v>
      </c>
      <c r="E310" s="78">
        <v>510500</v>
      </c>
      <c r="F310" s="76">
        <f t="shared" si="44"/>
        <v>36527.539024485799</v>
      </c>
      <c r="G310" s="74">
        <f t="shared" si="36"/>
        <v>2.3196555111466934E-3</v>
      </c>
      <c r="H310" s="73">
        <f t="shared" si="37"/>
        <v>11.526519098922625</v>
      </c>
      <c r="I310" s="76">
        <f t="shared" si="38"/>
        <v>2650.9290244858007</v>
      </c>
      <c r="J310" s="77">
        <f t="shared" si="39"/>
        <v>2650.9290244858007</v>
      </c>
      <c r="K310" s="87">
        <f t="shared" si="40"/>
        <v>1.3348266280844723E-3</v>
      </c>
      <c r="L310" s="76">
        <f t="shared" si="41"/>
        <v>504428.93415995303</v>
      </c>
      <c r="M310" s="76">
        <f t="shared" si="42"/>
        <v>77906.673741806837</v>
      </c>
      <c r="N310" s="76">
        <f t="shared" si="43"/>
        <v>582335.60790175991</v>
      </c>
    </row>
    <row r="311" spans="1:14" x14ac:dyDescent="0.3">
      <c r="A311" s="62" t="s">
        <v>35</v>
      </c>
      <c r="B311" s="63" t="s">
        <v>331</v>
      </c>
      <c r="C311" s="64">
        <v>433</v>
      </c>
      <c r="D311" s="78">
        <v>5396185.0499999998</v>
      </c>
      <c r="E311" s="78">
        <v>1278100</v>
      </c>
      <c r="F311" s="76">
        <f t="shared" si="44"/>
        <v>1828.1418720366169</v>
      </c>
      <c r="G311" s="74">
        <f t="shared" si="36"/>
        <v>1.1609485560429067E-4</v>
      </c>
      <c r="H311" s="73">
        <f t="shared" si="37"/>
        <v>4.222036655973711</v>
      </c>
      <c r="I311" s="76">
        <f t="shared" si="38"/>
        <v>-2800.6281279633831</v>
      </c>
      <c r="J311" s="77">
        <f t="shared" si="39"/>
        <v>0</v>
      </c>
      <c r="K311" s="87">
        <f t="shared" si="40"/>
        <v>0</v>
      </c>
      <c r="L311" s="76">
        <f t="shared" si="41"/>
        <v>25245.819472985786</v>
      </c>
      <c r="M311" s="76">
        <f t="shared" si="42"/>
        <v>0</v>
      </c>
      <c r="N311" s="76">
        <f t="shared" si="43"/>
        <v>25245.819472985786</v>
      </c>
    </row>
    <row r="312" spans="1:14" x14ac:dyDescent="0.3">
      <c r="A312" s="62" t="s">
        <v>28</v>
      </c>
      <c r="B312" s="63" t="s">
        <v>332</v>
      </c>
      <c r="C312" s="64">
        <v>1867</v>
      </c>
      <c r="D312" s="78">
        <v>4582238</v>
      </c>
      <c r="E312" s="78">
        <v>577650</v>
      </c>
      <c r="F312" s="76">
        <f t="shared" si="44"/>
        <v>14810.072441790011</v>
      </c>
      <c r="G312" s="74">
        <f t="shared" si="36"/>
        <v>9.405031676798974E-4</v>
      </c>
      <c r="H312" s="73">
        <f t="shared" si="37"/>
        <v>7.9325508525924002</v>
      </c>
      <c r="I312" s="76">
        <f t="shared" si="38"/>
        <v>-5148.1575582099877</v>
      </c>
      <c r="J312" s="77">
        <f t="shared" si="39"/>
        <v>0</v>
      </c>
      <c r="K312" s="87">
        <f t="shared" si="40"/>
        <v>0</v>
      </c>
      <c r="L312" s="76">
        <f t="shared" si="41"/>
        <v>204520.4592522913</v>
      </c>
      <c r="M312" s="76">
        <f t="shared" si="42"/>
        <v>0</v>
      </c>
      <c r="N312" s="76">
        <f t="shared" si="43"/>
        <v>204520.4592522913</v>
      </c>
    </row>
    <row r="313" spans="1:14" x14ac:dyDescent="0.3">
      <c r="A313" s="62" t="s">
        <v>37</v>
      </c>
      <c r="B313" s="63" t="s">
        <v>333</v>
      </c>
      <c r="C313" s="64">
        <v>3364</v>
      </c>
      <c r="D313" s="78">
        <v>2801850.87</v>
      </c>
      <c r="E313" s="78">
        <v>383550</v>
      </c>
      <c r="F313" s="76">
        <f t="shared" si="44"/>
        <v>24574.178924990225</v>
      </c>
      <c r="G313" s="74">
        <f t="shared" si="36"/>
        <v>1.5605658387510529E-3</v>
      </c>
      <c r="H313" s="73">
        <f t="shared" si="37"/>
        <v>7.30504724286273</v>
      </c>
      <c r="I313" s="76">
        <f t="shared" si="38"/>
        <v>-11386.981075009775</v>
      </c>
      <c r="J313" s="77">
        <f t="shared" si="39"/>
        <v>0</v>
      </c>
      <c r="K313" s="87">
        <f t="shared" si="40"/>
        <v>0</v>
      </c>
      <c r="L313" s="76">
        <f t="shared" si="41"/>
        <v>339358.39134082745</v>
      </c>
      <c r="M313" s="76">
        <f t="shared" si="42"/>
        <v>0</v>
      </c>
      <c r="N313" s="76">
        <f t="shared" si="43"/>
        <v>339358.39134082745</v>
      </c>
    </row>
    <row r="314" spans="1:14" x14ac:dyDescent="0.3">
      <c r="A314" s="62" t="s">
        <v>18</v>
      </c>
      <c r="B314" s="63" t="s">
        <v>334</v>
      </c>
      <c r="C314" s="64">
        <v>5157</v>
      </c>
      <c r="D314" s="78">
        <v>8994794</v>
      </c>
      <c r="E314" s="78">
        <v>1180800</v>
      </c>
      <c r="F314" s="76">
        <f t="shared" si="44"/>
        <v>39283.665868902441</v>
      </c>
      <c r="G314" s="74">
        <f t="shared" si="36"/>
        <v>2.4946813955837683E-3</v>
      </c>
      <c r="H314" s="73">
        <f t="shared" si="37"/>
        <v>7.617542344173442</v>
      </c>
      <c r="I314" s="76">
        <f t="shared" si="38"/>
        <v>-15844.664131097557</v>
      </c>
      <c r="J314" s="77">
        <f t="shared" si="39"/>
        <v>0</v>
      </c>
      <c r="K314" s="87">
        <f t="shared" si="40"/>
        <v>0</v>
      </c>
      <c r="L314" s="76">
        <f t="shared" si="41"/>
        <v>542489.8099722208</v>
      </c>
      <c r="M314" s="76">
        <f t="shared" si="42"/>
        <v>0</v>
      </c>
      <c r="N314" s="76">
        <f t="shared" si="43"/>
        <v>542489.8099722208</v>
      </c>
    </row>
    <row r="315" spans="1:14" x14ac:dyDescent="0.3">
      <c r="A315" s="62" t="s">
        <v>39</v>
      </c>
      <c r="B315" s="63" t="s">
        <v>335</v>
      </c>
      <c r="C315" s="64">
        <v>433</v>
      </c>
      <c r="D315" s="78">
        <v>4933679</v>
      </c>
      <c r="E315" s="78">
        <v>491600</v>
      </c>
      <c r="F315" s="76">
        <f t="shared" si="44"/>
        <v>4345.5716171684298</v>
      </c>
      <c r="G315" s="74">
        <f t="shared" si="36"/>
        <v>2.7596244970377653E-4</v>
      </c>
      <c r="H315" s="73">
        <f t="shared" si="37"/>
        <v>10.035962164361269</v>
      </c>
      <c r="I315" s="76">
        <f t="shared" si="38"/>
        <v>-283.19838283157026</v>
      </c>
      <c r="J315" s="77">
        <f t="shared" si="39"/>
        <v>0</v>
      </c>
      <c r="K315" s="87">
        <f t="shared" si="40"/>
        <v>0</v>
      </c>
      <c r="L315" s="76">
        <f t="shared" si="41"/>
        <v>60010.395381265953</v>
      </c>
      <c r="M315" s="76">
        <f t="shared" si="42"/>
        <v>0</v>
      </c>
      <c r="N315" s="76">
        <f t="shared" si="43"/>
        <v>60010.395381265953</v>
      </c>
    </row>
    <row r="316" spans="1:14" x14ac:dyDescent="0.3">
      <c r="A316" s="62" t="s">
        <v>53</v>
      </c>
      <c r="B316" s="63" t="s">
        <v>336</v>
      </c>
      <c r="C316" s="64">
        <v>4296</v>
      </c>
      <c r="D316" s="78">
        <v>11516273.99</v>
      </c>
      <c r="E316" s="78">
        <v>991850</v>
      </c>
      <c r="F316" s="76">
        <f t="shared" si="44"/>
        <v>49880.438635922772</v>
      </c>
      <c r="G316" s="74">
        <f t="shared" si="36"/>
        <v>3.1676219496383526E-3</v>
      </c>
      <c r="H316" s="73">
        <f t="shared" si="37"/>
        <v>11.610902848212936</v>
      </c>
      <c r="I316" s="76">
        <f t="shared" si="38"/>
        <v>3956.198635922774</v>
      </c>
      <c r="J316" s="77">
        <f t="shared" si="39"/>
        <v>3956.198635922774</v>
      </c>
      <c r="K316" s="87">
        <f t="shared" si="40"/>
        <v>1.9920711706891158E-3</v>
      </c>
      <c r="L316" s="76">
        <f t="shared" si="41"/>
        <v>688826.49005406583</v>
      </c>
      <c r="M316" s="76">
        <f t="shared" si="42"/>
        <v>116266.51394274917</v>
      </c>
      <c r="N316" s="76">
        <f t="shared" si="43"/>
        <v>805093.00399681495</v>
      </c>
    </row>
    <row r="317" spans="1:14" x14ac:dyDescent="0.3">
      <c r="A317" s="62" t="s">
        <v>20</v>
      </c>
      <c r="B317" s="63" t="s">
        <v>337</v>
      </c>
      <c r="C317" s="64">
        <v>187</v>
      </c>
      <c r="D317" s="78">
        <v>492720.62</v>
      </c>
      <c r="E317" s="78">
        <v>69950</v>
      </c>
      <c r="F317" s="76">
        <f t="shared" si="44"/>
        <v>1317.2088054324518</v>
      </c>
      <c r="G317" s="74">
        <f t="shared" si="36"/>
        <v>8.36484128537688E-5</v>
      </c>
      <c r="H317" s="73">
        <f t="shared" si="37"/>
        <v>7.0438973552537529</v>
      </c>
      <c r="I317" s="76">
        <f t="shared" si="38"/>
        <v>-681.8211945675481</v>
      </c>
      <c r="J317" s="77">
        <f t="shared" si="39"/>
        <v>0</v>
      </c>
      <c r="K317" s="87">
        <f t="shared" si="40"/>
        <v>0</v>
      </c>
      <c r="L317" s="76">
        <f t="shared" si="41"/>
        <v>18190.062937034942</v>
      </c>
      <c r="M317" s="76">
        <f t="shared" si="42"/>
        <v>0</v>
      </c>
      <c r="N317" s="76">
        <f t="shared" si="43"/>
        <v>18190.062937034942</v>
      </c>
    </row>
    <row r="318" spans="1:14" x14ac:dyDescent="0.3">
      <c r="A318" s="62" t="s">
        <v>62</v>
      </c>
      <c r="B318" s="63" t="s">
        <v>338</v>
      </c>
      <c r="C318" s="64">
        <v>1603</v>
      </c>
      <c r="D318" s="78">
        <v>4903070.41</v>
      </c>
      <c r="E318" s="78">
        <v>661650</v>
      </c>
      <c r="F318" s="76">
        <f t="shared" si="44"/>
        <v>11878.82092833069</v>
      </c>
      <c r="G318" s="74">
        <f t="shared" si="36"/>
        <v>7.5435611509047879E-4</v>
      </c>
      <c r="H318" s="73">
        <f t="shared" si="37"/>
        <v>7.4103686390085395</v>
      </c>
      <c r="I318" s="76">
        <f t="shared" si="38"/>
        <v>-5257.2490716693101</v>
      </c>
      <c r="J318" s="77">
        <f t="shared" si="39"/>
        <v>0</v>
      </c>
      <c r="K318" s="87">
        <f t="shared" si="40"/>
        <v>0</v>
      </c>
      <c r="L318" s="76">
        <f t="shared" si="41"/>
        <v>164041.19029037555</v>
      </c>
      <c r="M318" s="76">
        <f t="shared" si="42"/>
        <v>0</v>
      </c>
      <c r="N318" s="76">
        <f t="shared" si="43"/>
        <v>164041.19029037555</v>
      </c>
    </row>
    <row r="319" spans="1:14" x14ac:dyDescent="0.3">
      <c r="A319" s="62" t="s">
        <v>35</v>
      </c>
      <c r="B319" s="63" t="s">
        <v>339</v>
      </c>
      <c r="C319" s="64">
        <v>5281</v>
      </c>
      <c r="D319" s="78">
        <v>8026538.0300000003</v>
      </c>
      <c r="E319" s="78">
        <v>828150</v>
      </c>
      <c r="F319" s="76">
        <f t="shared" si="44"/>
        <v>51184.142168000966</v>
      </c>
      <c r="G319" s="74">
        <f t="shared" si="36"/>
        <v>3.2504127196669435E-3</v>
      </c>
      <c r="H319" s="73">
        <f t="shared" si="37"/>
        <v>9.6921306888848644</v>
      </c>
      <c r="I319" s="76">
        <f t="shared" si="38"/>
        <v>-5269.7478319990287</v>
      </c>
      <c r="J319" s="77">
        <f t="shared" si="39"/>
        <v>0</v>
      </c>
      <c r="K319" s="87">
        <f t="shared" si="40"/>
        <v>0</v>
      </c>
      <c r="L319" s="76">
        <f t="shared" si="41"/>
        <v>706830.05122214602</v>
      </c>
      <c r="M319" s="76">
        <f t="shared" si="42"/>
        <v>0</v>
      </c>
      <c r="N319" s="76">
        <f t="shared" si="43"/>
        <v>706830.05122214602</v>
      </c>
    </row>
    <row r="320" spans="1:14" x14ac:dyDescent="0.3">
      <c r="A320" s="62" t="s">
        <v>26</v>
      </c>
      <c r="B320" s="63" t="s">
        <v>340</v>
      </c>
      <c r="C320" s="64">
        <v>653</v>
      </c>
      <c r="D320" s="78">
        <v>890732.2</v>
      </c>
      <c r="E320" s="78">
        <v>61100</v>
      </c>
      <c r="F320" s="76">
        <f t="shared" si="44"/>
        <v>9519.6092733224232</v>
      </c>
      <c r="G320" s="74">
        <f t="shared" si="36"/>
        <v>6.0453604881574358E-4</v>
      </c>
      <c r="H320" s="73">
        <f t="shared" si="37"/>
        <v>14.578268412438625</v>
      </c>
      <c r="I320" s="76">
        <f t="shared" si="38"/>
        <v>2539.0392733224226</v>
      </c>
      <c r="J320" s="77">
        <f t="shared" si="39"/>
        <v>2539.0392733224226</v>
      </c>
      <c r="K320" s="87">
        <f t="shared" si="40"/>
        <v>1.2784865986521141E-3</v>
      </c>
      <c r="L320" s="76">
        <f t="shared" si="41"/>
        <v>131461.53525815942</v>
      </c>
      <c r="M320" s="76">
        <f t="shared" si="42"/>
        <v>74618.408285273894</v>
      </c>
      <c r="N320" s="76">
        <f t="shared" si="43"/>
        <v>206079.94354343333</v>
      </c>
    </row>
    <row r="321" spans="1:14" x14ac:dyDescent="0.3">
      <c r="A321" s="62" t="s">
        <v>22</v>
      </c>
      <c r="B321" s="63" t="s">
        <v>341</v>
      </c>
      <c r="C321" s="64">
        <v>6378</v>
      </c>
      <c r="D321" s="78">
        <v>9594715.6799999997</v>
      </c>
      <c r="E321" s="78">
        <v>1005100</v>
      </c>
      <c r="F321" s="76">
        <f t="shared" si="44"/>
        <v>60884.585222405731</v>
      </c>
      <c r="G321" s="74">
        <f t="shared" si="36"/>
        <v>3.8664324897541356E-3</v>
      </c>
      <c r="H321" s="73">
        <f t="shared" si="37"/>
        <v>9.5460309222962891</v>
      </c>
      <c r="I321" s="76">
        <f t="shared" si="38"/>
        <v>-7296.2347775942644</v>
      </c>
      <c r="J321" s="77">
        <f t="shared" si="39"/>
        <v>0</v>
      </c>
      <c r="K321" s="87">
        <f t="shared" si="40"/>
        <v>0</v>
      </c>
      <c r="L321" s="76">
        <f t="shared" si="41"/>
        <v>840788.81990712718</v>
      </c>
      <c r="M321" s="76">
        <f t="shared" si="42"/>
        <v>0</v>
      </c>
      <c r="N321" s="76">
        <f t="shared" si="43"/>
        <v>840788.81990712718</v>
      </c>
    </row>
    <row r="322" spans="1:14" x14ac:dyDescent="0.3">
      <c r="A322" s="62" t="s">
        <v>18</v>
      </c>
      <c r="B322" s="63" t="s">
        <v>342</v>
      </c>
      <c r="C322" s="64">
        <v>1602</v>
      </c>
      <c r="D322" s="78">
        <v>13169655</v>
      </c>
      <c r="E322" s="78">
        <v>2499800</v>
      </c>
      <c r="F322" s="76">
        <f t="shared" si="44"/>
        <v>8439.790107208577</v>
      </c>
      <c r="G322" s="74">
        <f t="shared" si="36"/>
        <v>5.359628969798441E-4</v>
      </c>
      <c r="H322" s="73">
        <f t="shared" si="37"/>
        <v>5.2682834626770143</v>
      </c>
      <c r="I322" s="76">
        <f t="shared" si="38"/>
        <v>-8685.5898927914222</v>
      </c>
      <c r="J322" s="77">
        <f t="shared" si="39"/>
        <v>0</v>
      </c>
      <c r="K322" s="87">
        <f t="shared" si="40"/>
        <v>0</v>
      </c>
      <c r="L322" s="76">
        <f t="shared" si="41"/>
        <v>116549.71678927302</v>
      </c>
      <c r="M322" s="76">
        <f t="shared" si="42"/>
        <v>0</v>
      </c>
      <c r="N322" s="76">
        <f t="shared" si="43"/>
        <v>116549.71678927302</v>
      </c>
    </row>
    <row r="323" spans="1:14" x14ac:dyDescent="0.3">
      <c r="A323" s="62" t="s">
        <v>18</v>
      </c>
      <c r="B323" s="63" t="s">
        <v>343</v>
      </c>
      <c r="C323" s="64">
        <v>9243</v>
      </c>
      <c r="D323" s="78">
        <v>33621064</v>
      </c>
      <c r="E323" s="78">
        <v>3241950</v>
      </c>
      <c r="F323" s="76">
        <f t="shared" si="44"/>
        <v>95855.733293850921</v>
      </c>
      <c r="G323" s="74">
        <f t="shared" si="36"/>
        <v>6.0872504950590205E-3</v>
      </c>
      <c r="H323" s="73">
        <f t="shared" si="37"/>
        <v>10.370630022054627</v>
      </c>
      <c r="I323" s="76">
        <f t="shared" si="38"/>
        <v>-2951.9367061490798</v>
      </c>
      <c r="J323" s="77">
        <f t="shared" si="39"/>
        <v>0</v>
      </c>
      <c r="K323" s="87">
        <f t="shared" si="40"/>
        <v>0</v>
      </c>
      <c r="L323" s="76">
        <f t="shared" si="41"/>
        <v>1323724.692926219</v>
      </c>
      <c r="M323" s="76">
        <f t="shared" si="42"/>
        <v>0</v>
      </c>
      <c r="N323" s="76">
        <f t="shared" si="43"/>
        <v>1323724.692926219</v>
      </c>
    </row>
    <row r="324" spans="1:14" x14ac:dyDescent="0.3">
      <c r="A324" s="62" t="s">
        <v>30</v>
      </c>
      <c r="B324" s="63" t="s">
        <v>344</v>
      </c>
      <c r="C324" s="64">
        <v>7494</v>
      </c>
      <c r="D324" s="78">
        <v>10692651</v>
      </c>
      <c r="E324" s="78">
        <v>897250</v>
      </c>
      <c r="F324" s="76">
        <f t="shared" si="44"/>
        <v>89307.023230983556</v>
      </c>
      <c r="G324" s="74">
        <f t="shared" si="36"/>
        <v>5.6713792977673236E-3</v>
      </c>
      <c r="H324" s="73">
        <f t="shared" si="37"/>
        <v>11.917136806910003</v>
      </c>
      <c r="I324" s="76">
        <f t="shared" si="38"/>
        <v>9196.1632309835659</v>
      </c>
      <c r="J324" s="77">
        <f t="shared" si="39"/>
        <v>9196.1632309835659</v>
      </c>
      <c r="K324" s="87">
        <f t="shared" si="40"/>
        <v>4.6305591147651455E-3</v>
      </c>
      <c r="L324" s="76">
        <f t="shared" si="41"/>
        <v>1233289.9435465694</v>
      </c>
      <c r="M324" s="76">
        <f t="shared" si="42"/>
        <v>270260.90924920363</v>
      </c>
      <c r="N324" s="76">
        <f t="shared" si="43"/>
        <v>1503550.8527957732</v>
      </c>
    </row>
    <row r="325" spans="1:14" x14ac:dyDescent="0.3">
      <c r="A325" s="62" t="s">
        <v>26</v>
      </c>
      <c r="B325" s="63" t="s">
        <v>345</v>
      </c>
      <c r="C325" s="64">
        <v>158</v>
      </c>
      <c r="D325" s="78">
        <v>689232.15</v>
      </c>
      <c r="E325" s="78">
        <v>56150</v>
      </c>
      <c r="F325" s="76">
        <f t="shared" si="44"/>
        <v>1939.424393588602</v>
      </c>
      <c r="G325" s="74">
        <f t="shared" si="36"/>
        <v>1.2316177336842813E-4</v>
      </c>
      <c r="H325" s="73">
        <f t="shared" si="37"/>
        <v>12.274837934105076</v>
      </c>
      <c r="I325" s="76">
        <f t="shared" si="38"/>
        <v>250.40439358860203</v>
      </c>
      <c r="J325" s="77">
        <f t="shared" si="39"/>
        <v>250.40439358860203</v>
      </c>
      <c r="K325" s="87">
        <f t="shared" si="40"/>
        <v>1.2608653391474496E-4</v>
      </c>
      <c r="L325" s="76">
        <f t="shared" si="41"/>
        <v>26782.581194038801</v>
      </c>
      <c r="M325" s="76">
        <f t="shared" si="42"/>
        <v>7358.994984260733</v>
      </c>
      <c r="N325" s="76">
        <f t="shared" si="43"/>
        <v>34141.576178299532</v>
      </c>
    </row>
    <row r="326" spans="1:14" x14ac:dyDescent="0.3">
      <c r="A326" s="62" t="s">
        <v>32</v>
      </c>
      <c r="B326" s="63" t="s">
        <v>346</v>
      </c>
      <c r="C326" s="64">
        <v>2258</v>
      </c>
      <c r="D326" s="78">
        <v>4003774.14</v>
      </c>
      <c r="E326" s="78">
        <v>458500</v>
      </c>
      <c r="F326" s="76">
        <f t="shared" si="44"/>
        <v>19717.60525217012</v>
      </c>
      <c r="G326" s="74">
        <f t="shared" si="36"/>
        <v>1.2521525651961237E-3</v>
      </c>
      <c r="H326" s="73">
        <f t="shared" si="37"/>
        <v>8.7323318211559435</v>
      </c>
      <c r="I326" s="76">
        <f t="shared" si="38"/>
        <v>-4420.4147478298783</v>
      </c>
      <c r="J326" s="77">
        <f t="shared" si="39"/>
        <v>0</v>
      </c>
      <c r="K326" s="87">
        <f t="shared" si="40"/>
        <v>0</v>
      </c>
      <c r="L326" s="76">
        <f t="shared" si="41"/>
        <v>272291.28671580082</v>
      </c>
      <c r="M326" s="76">
        <f t="shared" si="42"/>
        <v>0</v>
      </c>
      <c r="N326" s="76">
        <f t="shared" si="43"/>
        <v>272291.28671580082</v>
      </c>
    </row>
    <row r="327" spans="1:14" x14ac:dyDescent="0.3">
      <c r="A327" s="62" t="s">
        <v>30</v>
      </c>
      <c r="B327" s="63" t="s">
        <v>347</v>
      </c>
      <c r="C327" s="64">
        <v>11999</v>
      </c>
      <c r="D327" s="78">
        <v>13281355</v>
      </c>
      <c r="E327" s="78">
        <v>736200</v>
      </c>
      <c r="F327" s="76">
        <f t="shared" si="44"/>
        <v>216466.96365797336</v>
      </c>
      <c r="G327" s="74">
        <f t="shared" si="36"/>
        <v>1.3746581309346159E-2</v>
      </c>
      <c r="H327" s="73">
        <f t="shared" si="37"/>
        <v>18.040417006248301</v>
      </c>
      <c r="I327" s="76">
        <f t="shared" si="38"/>
        <v>88197.653657973366</v>
      </c>
      <c r="J327" s="77">
        <f t="shared" si="39"/>
        <v>88197.653657973366</v>
      </c>
      <c r="K327" s="87">
        <f t="shared" si="40"/>
        <v>4.4410308819969428E-2</v>
      </c>
      <c r="L327" s="76">
        <f t="shared" si="41"/>
        <v>2989311.6994724749</v>
      </c>
      <c r="M327" s="76">
        <f t="shared" si="42"/>
        <v>2591991.6243919083</v>
      </c>
      <c r="N327" s="76">
        <f t="shared" si="43"/>
        <v>5581303.3238643836</v>
      </c>
    </row>
    <row r="328" spans="1:14" x14ac:dyDescent="0.3">
      <c r="A328" s="62" t="s">
        <v>30</v>
      </c>
      <c r="B328" s="63" t="s">
        <v>348</v>
      </c>
      <c r="C328" s="64">
        <v>3898</v>
      </c>
      <c r="D328" s="78">
        <v>5798472</v>
      </c>
      <c r="E328" s="78">
        <v>578650</v>
      </c>
      <c r="F328" s="76">
        <f t="shared" si="44"/>
        <v>39060.647811284885</v>
      </c>
      <c r="G328" s="74">
        <f t="shared" si="36"/>
        <v>2.4805187916894572E-3</v>
      </c>
      <c r="H328" s="73">
        <f t="shared" si="37"/>
        <v>10.020689535988939</v>
      </c>
      <c r="I328" s="76">
        <f t="shared" si="38"/>
        <v>-2608.9721887151122</v>
      </c>
      <c r="J328" s="77">
        <f t="shared" si="39"/>
        <v>0</v>
      </c>
      <c r="K328" s="87">
        <f t="shared" si="40"/>
        <v>0</v>
      </c>
      <c r="L328" s="76">
        <f t="shared" si="41"/>
        <v>539410.03060282406</v>
      </c>
      <c r="M328" s="76">
        <f t="shared" si="42"/>
        <v>0</v>
      </c>
      <c r="N328" s="76">
        <f t="shared" si="43"/>
        <v>539410.03060282406</v>
      </c>
    </row>
    <row r="329" spans="1:14" x14ac:dyDescent="0.3">
      <c r="A329" s="62" t="s">
        <v>32</v>
      </c>
      <c r="B329" s="63" t="s">
        <v>349</v>
      </c>
      <c r="C329" s="64">
        <v>68</v>
      </c>
      <c r="D329" s="78">
        <v>161577.4</v>
      </c>
      <c r="E329" s="78">
        <v>84600</v>
      </c>
      <c r="F329" s="76">
        <f t="shared" si="44"/>
        <v>129.87308747044915</v>
      </c>
      <c r="G329" s="74">
        <f t="shared" si="36"/>
        <v>8.2474984941777033E-6</v>
      </c>
      <c r="H329" s="73">
        <f t="shared" si="37"/>
        <v>1.9098983451536642</v>
      </c>
      <c r="I329" s="76">
        <f t="shared" si="38"/>
        <v>-597.04691252955081</v>
      </c>
      <c r="J329" s="77">
        <f t="shared" si="39"/>
        <v>0</v>
      </c>
      <c r="K329" s="87">
        <f t="shared" si="40"/>
        <v>0</v>
      </c>
      <c r="L329" s="76">
        <f t="shared" si="41"/>
        <v>1793.4890999600602</v>
      </c>
      <c r="M329" s="76">
        <f t="shared" si="42"/>
        <v>0</v>
      </c>
      <c r="N329" s="76">
        <f t="shared" si="43"/>
        <v>1793.4890999600602</v>
      </c>
    </row>
    <row r="330" spans="1:14" x14ac:dyDescent="0.3">
      <c r="A330" s="62" t="s">
        <v>32</v>
      </c>
      <c r="B330" s="63" t="s">
        <v>350</v>
      </c>
      <c r="C330" s="64">
        <v>696</v>
      </c>
      <c r="D330" s="78">
        <v>1997576</v>
      </c>
      <c r="E330" s="78">
        <v>292550</v>
      </c>
      <c r="F330" s="76">
        <f t="shared" si="44"/>
        <v>4752.3941069902585</v>
      </c>
      <c r="G330" s="74">
        <f t="shared" si="36"/>
        <v>3.0179742396637424E-4</v>
      </c>
      <c r="H330" s="73">
        <f t="shared" si="37"/>
        <v>6.8281524525722102</v>
      </c>
      <c r="I330" s="76">
        <f t="shared" si="38"/>
        <v>-2687.8458930097413</v>
      </c>
      <c r="J330" s="77">
        <f t="shared" si="39"/>
        <v>0</v>
      </c>
      <c r="K330" s="87">
        <f t="shared" si="40"/>
        <v>0</v>
      </c>
      <c r="L330" s="76">
        <f t="shared" si="41"/>
        <v>65628.431537371653</v>
      </c>
      <c r="M330" s="76">
        <f t="shared" si="42"/>
        <v>0</v>
      </c>
      <c r="N330" s="76">
        <f t="shared" si="43"/>
        <v>65628.431537371653</v>
      </c>
    </row>
    <row r="331" spans="1:14" x14ac:dyDescent="0.3">
      <c r="A331" s="62" t="s">
        <v>35</v>
      </c>
      <c r="B331" s="63" t="s">
        <v>351</v>
      </c>
      <c r="C331" s="64">
        <v>1910</v>
      </c>
      <c r="D331" s="78">
        <v>4870890</v>
      </c>
      <c r="E331" s="78">
        <v>517750</v>
      </c>
      <c r="F331" s="76">
        <f t="shared" si="44"/>
        <v>17968.903718010624</v>
      </c>
      <c r="G331" s="74">
        <f t="shared" si="36"/>
        <v>1.1411025120199542E-3</v>
      </c>
      <c r="H331" s="73">
        <f t="shared" si="37"/>
        <v>9.4078029937228393</v>
      </c>
      <c r="I331" s="76">
        <f t="shared" si="38"/>
        <v>-2448.9962819893758</v>
      </c>
      <c r="J331" s="77">
        <f t="shared" si="39"/>
        <v>0</v>
      </c>
      <c r="K331" s="87">
        <f t="shared" si="40"/>
        <v>0</v>
      </c>
      <c r="L331" s="76">
        <f t="shared" si="41"/>
        <v>248142.50268606786</v>
      </c>
      <c r="M331" s="76">
        <f t="shared" si="42"/>
        <v>0</v>
      </c>
      <c r="N331" s="76">
        <f t="shared" si="43"/>
        <v>248142.50268606786</v>
      </c>
    </row>
    <row r="332" spans="1:14" x14ac:dyDescent="0.3">
      <c r="A332" s="62" t="s">
        <v>39</v>
      </c>
      <c r="B332" s="63" t="s">
        <v>352</v>
      </c>
      <c r="C332" s="64">
        <v>1494</v>
      </c>
      <c r="D332" s="78">
        <v>5672302</v>
      </c>
      <c r="E332" s="78">
        <v>627650</v>
      </c>
      <c r="F332" s="76">
        <f t="shared" si="44"/>
        <v>13501.82297140126</v>
      </c>
      <c r="G332" s="74">
        <f t="shared" ref="G332:G395" si="45">IFERROR(F332/$F$498,"")</f>
        <v>8.5742371105656059E-4</v>
      </c>
      <c r="H332" s="73">
        <f t="shared" ref="H332:H395" si="46">IFERROR(D332/E332,"")</f>
        <v>9.0373647733609488</v>
      </c>
      <c r="I332" s="76">
        <f t="shared" ref="I332:I395" si="47">IFERROR((H332-$H$4)*C332, "")</f>
        <v>-2469.0370285987419</v>
      </c>
      <c r="J332" s="77">
        <f t="shared" ref="J332:J395" si="48">IF(I332&gt;0,I332,0)</f>
        <v>0</v>
      </c>
      <c r="K332" s="87">
        <f t="shared" ref="K332:K395" si="49">IFERROR(J332/$J$498,"")</f>
        <v>0</v>
      </c>
      <c r="L332" s="76">
        <f t="shared" ref="L332:L395" si="50">IFERROR(($B$7*G332),"")</f>
        <v>186454.12071464298</v>
      </c>
      <c r="M332" s="76">
        <f t="shared" ref="M332:M395" si="51">IFERROR(($B$8*K332),"")</f>
        <v>0</v>
      </c>
      <c r="N332" s="76">
        <f t="shared" ref="N332:N395" si="52">IFERROR(L332+M332,"")</f>
        <v>186454.12071464298</v>
      </c>
    </row>
    <row r="333" spans="1:14" x14ac:dyDescent="0.3">
      <c r="A333" s="62" t="s">
        <v>35</v>
      </c>
      <c r="B333" s="63" t="s">
        <v>353</v>
      </c>
      <c r="C333" s="64">
        <v>4383</v>
      </c>
      <c r="D333" s="78">
        <v>6387432</v>
      </c>
      <c r="E333" s="78">
        <v>759850</v>
      </c>
      <c r="F333" s="76">
        <f t="shared" ref="F333:F396" si="53">IFERROR((C333*D333)/E333,"")</f>
        <v>36844.264599592025</v>
      </c>
      <c r="G333" s="74">
        <f t="shared" si="45"/>
        <v>2.3397689446118869E-3</v>
      </c>
      <c r="H333" s="73">
        <f t="shared" si="46"/>
        <v>8.4061749029413697</v>
      </c>
      <c r="I333" s="76">
        <f t="shared" si="47"/>
        <v>-10010.005400407974</v>
      </c>
      <c r="J333" s="77">
        <f t="shared" si="48"/>
        <v>0</v>
      </c>
      <c r="K333" s="87">
        <f t="shared" si="49"/>
        <v>0</v>
      </c>
      <c r="L333" s="76">
        <f t="shared" si="50"/>
        <v>508802.77232531458</v>
      </c>
      <c r="M333" s="76">
        <f t="shared" si="51"/>
        <v>0</v>
      </c>
      <c r="N333" s="76">
        <f t="shared" si="52"/>
        <v>508802.77232531458</v>
      </c>
    </row>
    <row r="334" spans="1:14" x14ac:dyDescent="0.3">
      <c r="A334" s="62" t="s">
        <v>62</v>
      </c>
      <c r="B334" s="63" t="s">
        <v>354</v>
      </c>
      <c r="C334" s="64">
        <v>1648</v>
      </c>
      <c r="D334" s="78">
        <v>2880620.6</v>
      </c>
      <c r="E334" s="78">
        <v>348100</v>
      </c>
      <c r="F334" s="76">
        <f t="shared" si="53"/>
        <v>13637.640760700948</v>
      </c>
      <c r="G334" s="74">
        <f t="shared" si="45"/>
        <v>8.6604872363267734E-4</v>
      </c>
      <c r="H334" s="73">
        <f t="shared" si="46"/>
        <v>8.2752674518816427</v>
      </c>
      <c r="I334" s="76">
        <f t="shared" si="47"/>
        <v>-3979.4792392990521</v>
      </c>
      <c r="J334" s="77">
        <f t="shared" si="48"/>
        <v>0</v>
      </c>
      <c r="K334" s="87">
        <f t="shared" si="49"/>
        <v>0</v>
      </c>
      <c r="L334" s="76">
        <f t="shared" si="50"/>
        <v>188329.70348112713</v>
      </c>
      <c r="M334" s="76">
        <f t="shared" si="51"/>
        <v>0</v>
      </c>
      <c r="N334" s="76">
        <f t="shared" si="52"/>
        <v>188329.70348112713</v>
      </c>
    </row>
    <row r="335" spans="1:14" x14ac:dyDescent="0.3">
      <c r="A335" s="62" t="s">
        <v>37</v>
      </c>
      <c r="B335" s="63" t="s">
        <v>355</v>
      </c>
      <c r="C335" s="64">
        <v>1987</v>
      </c>
      <c r="D335" s="78">
        <v>2203715.25</v>
      </c>
      <c r="E335" s="78">
        <v>241750</v>
      </c>
      <c r="F335" s="76">
        <f t="shared" si="53"/>
        <v>18112.852954498449</v>
      </c>
      <c r="G335" s="74">
        <f t="shared" si="45"/>
        <v>1.1502439063942236E-3</v>
      </c>
      <c r="H335" s="73">
        <f t="shared" si="46"/>
        <v>9.1156783867631859</v>
      </c>
      <c r="I335" s="76">
        <f t="shared" si="47"/>
        <v>-3128.1770455015485</v>
      </c>
      <c r="J335" s="77">
        <f t="shared" si="48"/>
        <v>0</v>
      </c>
      <c r="K335" s="87">
        <f t="shared" si="49"/>
        <v>0</v>
      </c>
      <c r="L335" s="76">
        <f t="shared" si="50"/>
        <v>250130.37709189678</v>
      </c>
      <c r="M335" s="76">
        <f t="shared" si="51"/>
        <v>0</v>
      </c>
      <c r="N335" s="76">
        <f t="shared" si="52"/>
        <v>250130.37709189678</v>
      </c>
    </row>
    <row r="336" spans="1:14" x14ac:dyDescent="0.3">
      <c r="A336" s="62" t="s">
        <v>35</v>
      </c>
      <c r="B336" s="63" t="s">
        <v>356</v>
      </c>
      <c r="C336" s="64">
        <v>5322</v>
      </c>
      <c r="D336" s="78">
        <v>6815783.6600000001</v>
      </c>
      <c r="E336" s="78">
        <v>603950</v>
      </c>
      <c r="F336" s="76">
        <f t="shared" si="53"/>
        <v>60060.602100372555</v>
      </c>
      <c r="G336" s="74">
        <f t="shared" si="45"/>
        <v>3.8141060248139472E-3</v>
      </c>
      <c r="H336" s="73">
        <f t="shared" si="46"/>
        <v>11.28534425035185</v>
      </c>
      <c r="I336" s="76">
        <f t="shared" si="47"/>
        <v>3168.422100372547</v>
      </c>
      <c r="J336" s="77">
        <f t="shared" si="48"/>
        <v>3168.422100372547</v>
      </c>
      <c r="K336" s="87">
        <f t="shared" si="49"/>
        <v>1.5954007631000088E-3</v>
      </c>
      <c r="L336" s="76">
        <f t="shared" si="50"/>
        <v>829409.98248437152</v>
      </c>
      <c r="M336" s="76">
        <f t="shared" si="51"/>
        <v>93114.988960496237</v>
      </c>
      <c r="N336" s="76">
        <f t="shared" si="52"/>
        <v>922524.97144486778</v>
      </c>
    </row>
    <row r="337" spans="1:14" x14ac:dyDescent="0.3">
      <c r="A337" s="62" t="s">
        <v>16</v>
      </c>
      <c r="B337" s="63" t="s">
        <v>357</v>
      </c>
      <c r="C337" s="64">
        <v>789</v>
      </c>
      <c r="D337" s="78">
        <v>1363285.12</v>
      </c>
      <c r="E337" s="78">
        <v>118250</v>
      </c>
      <c r="F337" s="76">
        <f t="shared" si="53"/>
        <v>9096.2533588160677</v>
      </c>
      <c r="G337" s="74">
        <f t="shared" si="45"/>
        <v>5.776511311210991E-4</v>
      </c>
      <c r="H337" s="73">
        <f t="shared" si="46"/>
        <v>11.528838224101481</v>
      </c>
      <c r="I337" s="76">
        <f t="shared" si="47"/>
        <v>661.84335881606876</v>
      </c>
      <c r="J337" s="77">
        <f t="shared" si="48"/>
        <v>661.84335881606876</v>
      </c>
      <c r="K337" s="87">
        <f t="shared" si="49"/>
        <v>3.3325906910688268E-4</v>
      </c>
      <c r="L337" s="76">
        <f t="shared" si="50"/>
        <v>125615.17992111907</v>
      </c>
      <c r="M337" s="76">
        <f t="shared" si="51"/>
        <v>19450.545128595633</v>
      </c>
      <c r="N337" s="76">
        <f t="shared" si="52"/>
        <v>145065.7250497147</v>
      </c>
    </row>
    <row r="338" spans="1:14" x14ac:dyDescent="0.3">
      <c r="A338" s="62" t="s">
        <v>18</v>
      </c>
      <c r="B338" s="63" t="s">
        <v>358</v>
      </c>
      <c r="C338" s="64">
        <v>1866</v>
      </c>
      <c r="D338" s="78">
        <v>3422098</v>
      </c>
      <c r="E338" s="78">
        <v>352300</v>
      </c>
      <c r="F338" s="76">
        <f t="shared" si="53"/>
        <v>18125.560227079193</v>
      </c>
      <c r="G338" s="74">
        <f t="shared" si="45"/>
        <v>1.1510508727451132E-3</v>
      </c>
      <c r="H338" s="73">
        <f t="shared" si="46"/>
        <v>9.7135906897530511</v>
      </c>
      <c r="I338" s="76">
        <f t="shared" si="47"/>
        <v>-1821.9797729208058</v>
      </c>
      <c r="J338" s="77">
        <f t="shared" si="48"/>
        <v>0</v>
      </c>
      <c r="K338" s="87">
        <f t="shared" si="49"/>
        <v>0</v>
      </c>
      <c r="L338" s="76">
        <f t="shared" si="50"/>
        <v>250305.85882801068</v>
      </c>
      <c r="M338" s="76">
        <f t="shared" si="51"/>
        <v>0</v>
      </c>
      <c r="N338" s="76">
        <f t="shared" si="52"/>
        <v>250305.85882801068</v>
      </c>
    </row>
    <row r="339" spans="1:14" x14ac:dyDescent="0.3">
      <c r="A339" s="62" t="s">
        <v>30</v>
      </c>
      <c r="B339" s="63" t="s">
        <v>359</v>
      </c>
      <c r="C339" s="64">
        <v>361</v>
      </c>
      <c r="D339" s="78">
        <v>532529.42000000004</v>
      </c>
      <c r="E339" s="78">
        <v>34850</v>
      </c>
      <c r="F339" s="76">
        <f t="shared" si="53"/>
        <v>5516.3018829268294</v>
      </c>
      <c r="G339" s="74">
        <f t="shared" si="45"/>
        <v>3.5030884657470381E-4</v>
      </c>
      <c r="H339" s="73">
        <f t="shared" si="46"/>
        <v>15.280614634146342</v>
      </c>
      <c r="I339" s="76">
        <f t="shared" si="47"/>
        <v>1657.2118829268297</v>
      </c>
      <c r="J339" s="77">
        <f t="shared" si="48"/>
        <v>1657.2118829268297</v>
      </c>
      <c r="K339" s="87">
        <f t="shared" si="49"/>
        <v>8.3445861027449332E-4</v>
      </c>
      <c r="L339" s="76">
        <f t="shared" si="50"/>
        <v>76177.655369666478</v>
      </c>
      <c r="M339" s="76">
        <f t="shared" si="51"/>
        <v>48702.875215329048</v>
      </c>
      <c r="N339" s="76">
        <f t="shared" si="52"/>
        <v>124880.53058499552</v>
      </c>
    </row>
    <row r="340" spans="1:14" x14ac:dyDescent="0.3">
      <c r="A340" s="62" t="s">
        <v>30</v>
      </c>
      <c r="B340" s="63" t="s">
        <v>360</v>
      </c>
      <c r="C340" s="64">
        <v>883</v>
      </c>
      <c r="D340" s="78">
        <v>1096337</v>
      </c>
      <c r="E340" s="78">
        <v>77800</v>
      </c>
      <c r="F340" s="76">
        <f t="shared" si="53"/>
        <v>12443.002197943444</v>
      </c>
      <c r="G340" s="74">
        <f t="shared" si="45"/>
        <v>7.9018404728338368E-4</v>
      </c>
      <c r="H340" s="73">
        <f t="shared" si="46"/>
        <v>14.091735218508997</v>
      </c>
      <c r="I340" s="76">
        <f t="shared" si="47"/>
        <v>3003.732197943445</v>
      </c>
      <c r="J340" s="77">
        <f t="shared" si="48"/>
        <v>3003.732197943445</v>
      </c>
      <c r="K340" s="87">
        <f t="shared" si="49"/>
        <v>1.5124741871304242E-3</v>
      </c>
      <c r="L340" s="76">
        <f t="shared" si="50"/>
        <v>171832.28063218587</v>
      </c>
      <c r="M340" s="76">
        <f t="shared" si="51"/>
        <v>88275.00932369598</v>
      </c>
      <c r="N340" s="76">
        <f t="shared" si="52"/>
        <v>260107.28995588183</v>
      </c>
    </row>
    <row r="341" spans="1:14" x14ac:dyDescent="0.3">
      <c r="A341" s="62" t="s">
        <v>20</v>
      </c>
      <c r="B341" s="63" t="s">
        <v>361</v>
      </c>
      <c r="C341" s="64">
        <v>802</v>
      </c>
      <c r="D341" s="78">
        <v>1333999.8</v>
      </c>
      <c r="E341" s="78">
        <v>113800</v>
      </c>
      <c r="F341" s="76">
        <f t="shared" si="53"/>
        <v>9401.2991177504391</v>
      </c>
      <c r="G341" s="74">
        <f t="shared" si="45"/>
        <v>5.9702284612740458E-4</v>
      </c>
      <c r="H341" s="73">
        <f t="shared" si="46"/>
        <v>11.722318101933217</v>
      </c>
      <c r="I341" s="76">
        <f t="shared" si="47"/>
        <v>827.91911775044048</v>
      </c>
      <c r="J341" s="77">
        <f t="shared" si="48"/>
        <v>827.91911775044048</v>
      </c>
      <c r="K341" s="87">
        <f t="shared" si="49"/>
        <v>4.1688346766954762E-4</v>
      </c>
      <c r="L341" s="76">
        <f t="shared" si="50"/>
        <v>129827.72506263905</v>
      </c>
      <c r="M341" s="76">
        <f t="shared" si="51"/>
        <v>24331.252928847931</v>
      </c>
      <c r="N341" s="76">
        <f t="shared" si="52"/>
        <v>154158.97799148699</v>
      </c>
    </row>
    <row r="342" spans="1:14" x14ac:dyDescent="0.3">
      <c r="A342" s="62" t="s">
        <v>32</v>
      </c>
      <c r="B342" s="63" t="s">
        <v>362</v>
      </c>
      <c r="C342" s="64">
        <v>1151</v>
      </c>
      <c r="D342" s="78">
        <v>2310123</v>
      </c>
      <c r="E342" s="78">
        <v>321350</v>
      </c>
      <c r="F342" s="76">
        <f t="shared" si="53"/>
        <v>8274.316393340594</v>
      </c>
      <c r="G342" s="74">
        <f t="shared" si="45"/>
        <v>5.254546059048151E-4</v>
      </c>
      <c r="H342" s="73">
        <f t="shared" si="46"/>
        <v>7.1888065971681963</v>
      </c>
      <c r="I342" s="76">
        <f t="shared" si="47"/>
        <v>-4029.8736066594056</v>
      </c>
      <c r="J342" s="77">
        <f t="shared" si="48"/>
        <v>0</v>
      </c>
      <c r="K342" s="87">
        <f t="shared" si="49"/>
        <v>0</v>
      </c>
      <c r="L342" s="76">
        <f t="shared" si="50"/>
        <v>114264.59900288279</v>
      </c>
      <c r="M342" s="76">
        <f t="shared" si="51"/>
        <v>0</v>
      </c>
      <c r="N342" s="76">
        <f t="shared" si="52"/>
        <v>114264.59900288279</v>
      </c>
    </row>
    <row r="343" spans="1:14" x14ac:dyDescent="0.3">
      <c r="A343" s="62" t="s">
        <v>30</v>
      </c>
      <c r="B343" s="63" t="s">
        <v>363</v>
      </c>
      <c r="C343" s="64">
        <v>554</v>
      </c>
      <c r="D343" s="78">
        <v>177118</v>
      </c>
      <c r="E343" s="78">
        <v>15800</v>
      </c>
      <c r="F343" s="76">
        <f t="shared" si="53"/>
        <v>6210.34</v>
      </c>
      <c r="G343" s="74">
        <f t="shared" si="45"/>
        <v>3.943832459514441E-4</v>
      </c>
      <c r="H343" s="73">
        <f t="shared" si="46"/>
        <v>11.21</v>
      </c>
      <c r="I343" s="76">
        <f t="shared" si="47"/>
        <v>288.08000000000072</v>
      </c>
      <c r="J343" s="77">
        <f t="shared" si="48"/>
        <v>288.08000000000072</v>
      </c>
      <c r="K343" s="87">
        <f t="shared" si="49"/>
        <v>1.4505739364076869E-4</v>
      </c>
      <c r="L343" s="76">
        <f t="shared" si="50"/>
        <v>85762.010544180695</v>
      </c>
      <c r="M343" s="76">
        <f t="shared" si="51"/>
        <v>8466.2223561014034</v>
      </c>
      <c r="N343" s="76">
        <f t="shared" si="52"/>
        <v>94228.232900282106</v>
      </c>
    </row>
    <row r="344" spans="1:14" x14ac:dyDescent="0.3">
      <c r="A344" s="62" t="s">
        <v>26</v>
      </c>
      <c r="B344" s="63" t="s">
        <v>364</v>
      </c>
      <c r="C344" s="64">
        <v>379</v>
      </c>
      <c r="D344" s="78">
        <v>473325.03</v>
      </c>
      <c r="E344" s="78">
        <v>31600</v>
      </c>
      <c r="F344" s="76">
        <f t="shared" si="53"/>
        <v>5676.9046319620256</v>
      </c>
      <c r="G344" s="74">
        <f t="shared" si="45"/>
        <v>3.6050781047575041E-4</v>
      </c>
      <c r="H344" s="73">
        <f t="shared" si="46"/>
        <v>14.978640189873419</v>
      </c>
      <c r="I344" s="76">
        <f t="shared" si="47"/>
        <v>1625.3946319620259</v>
      </c>
      <c r="J344" s="77">
        <f t="shared" si="48"/>
        <v>1625.3946319620259</v>
      </c>
      <c r="K344" s="87">
        <f t="shared" si="49"/>
        <v>8.1843761784958127E-4</v>
      </c>
      <c r="L344" s="76">
        <f t="shared" si="50"/>
        <v>78395.507315965864</v>
      </c>
      <c r="M344" s="76">
        <f t="shared" si="51"/>
        <v>47767.815782435719</v>
      </c>
      <c r="N344" s="76">
        <f t="shared" si="52"/>
        <v>126163.32309840158</v>
      </c>
    </row>
    <row r="345" spans="1:14" x14ac:dyDescent="0.3">
      <c r="A345" s="62" t="s">
        <v>20</v>
      </c>
      <c r="B345" s="63" t="s">
        <v>365</v>
      </c>
      <c r="C345" s="64">
        <v>825</v>
      </c>
      <c r="D345" s="78">
        <v>1557942.4</v>
      </c>
      <c r="E345" s="78">
        <v>149550</v>
      </c>
      <c r="F345" s="76">
        <f t="shared" si="53"/>
        <v>8594.466599799398</v>
      </c>
      <c r="G345" s="74">
        <f t="shared" si="45"/>
        <v>5.4578551816006164E-4</v>
      </c>
      <c r="H345" s="73">
        <f t="shared" si="46"/>
        <v>10.417535272484118</v>
      </c>
      <c r="I345" s="76">
        <f t="shared" si="47"/>
        <v>-224.7834002006023</v>
      </c>
      <c r="J345" s="77">
        <f t="shared" si="48"/>
        <v>0</v>
      </c>
      <c r="K345" s="87">
        <f t="shared" si="49"/>
        <v>0</v>
      </c>
      <c r="L345" s="76">
        <f t="shared" si="50"/>
        <v>118685.72979154196</v>
      </c>
      <c r="M345" s="76">
        <f t="shared" si="51"/>
        <v>0</v>
      </c>
      <c r="N345" s="76">
        <f t="shared" si="52"/>
        <v>118685.72979154196</v>
      </c>
    </row>
    <row r="346" spans="1:14" x14ac:dyDescent="0.3">
      <c r="A346" s="62" t="s">
        <v>35</v>
      </c>
      <c r="B346" s="63" t="s">
        <v>366</v>
      </c>
      <c r="C346" s="64">
        <v>1521</v>
      </c>
      <c r="D346" s="78">
        <v>2466153</v>
      </c>
      <c r="E346" s="78">
        <v>241050</v>
      </c>
      <c r="F346" s="76">
        <f t="shared" si="53"/>
        <v>15561.164542626011</v>
      </c>
      <c r="G346" s="74">
        <f t="shared" si="45"/>
        <v>9.8820073991204424E-4</v>
      </c>
      <c r="H346" s="73">
        <f t="shared" si="46"/>
        <v>10.230877411325451</v>
      </c>
      <c r="I346" s="76">
        <f t="shared" si="47"/>
        <v>-698.32545737398755</v>
      </c>
      <c r="J346" s="77">
        <f t="shared" si="48"/>
        <v>0</v>
      </c>
      <c r="K346" s="87">
        <f t="shared" si="49"/>
        <v>0</v>
      </c>
      <c r="L346" s="76">
        <f t="shared" si="50"/>
        <v>214892.70435828352</v>
      </c>
      <c r="M346" s="76">
        <f t="shared" si="51"/>
        <v>0</v>
      </c>
      <c r="N346" s="76">
        <f t="shared" si="52"/>
        <v>214892.70435828352</v>
      </c>
    </row>
    <row r="347" spans="1:14" x14ac:dyDescent="0.3">
      <c r="A347" s="62" t="s">
        <v>50</v>
      </c>
      <c r="B347" s="63" t="s">
        <v>367</v>
      </c>
      <c r="C347" s="64">
        <v>937</v>
      </c>
      <c r="D347" s="78">
        <v>1577489.28</v>
      </c>
      <c r="E347" s="78">
        <v>141100</v>
      </c>
      <c r="F347" s="76">
        <f t="shared" si="53"/>
        <v>10475.602093267187</v>
      </c>
      <c r="G347" s="74">
        <f t="shared" si="45"/>
        <v>6.6524569618385716E-4</v>
      </c>
      <c r="H347" s="73">
        <f t="shared" si="46"/>
        <v>11.179938199858256</v>
      </c>
      <c r="I347" s="76">
        <f t="shared" si="47"/>
        <v>459.0720932671864</v>
      </c>
      <c r="J347" s="77">
        <f t="shared" si="48"/>
        <v>459.0720932671864</v>
      </c>
      <c r="K347" s="87">
        <f t="shared" si="49"/>
        <v>2.3115732207216666E-4</v>
      </c>
      <c r="L347" s="76">
        <f t="shared" si="50"/>
        <v>144663.36741296318</v>
      </c>
      <c r="M347" s="76">
        <f t="shared" si="51"/>
        <v>13491.41356248581</v>
      </c>
      <c r="N347" s="76">
        <f t="shared" si="52"/>
        <v>158154.78097544899</v>
      </c>
    </row>
    <row r="348" spans="1:14" x14ac:dyDescent="0.3">
      <c r="A348" s="62" t="s">
        <v>41</v>
      </c>
      <c r="B348" s="63" t="s">
        <v>368</v>
      </c>
      <c r="C348" s="64">
        <v>2226</v>
      </c>
      <c r="D348" s="78">
        <v>7608381.3499999996</v>
      </c>
      <c r="E348" s="78">
        <v>1158900</v>
      </c>
      <c r="F348" s="76">
        <f t="shared" si="53"/>
        <v>14614.079631633444</v>
      </c>
      <c r="G348" s="74">
        <f t="shared" si="45"/>
        <v>9.280567829968217E-4</v>
      </c>
      <c r="H348" s="73">
        <f t="shared" si="46"/>
        <v>6.5651750366727066</v>
      </c>
      <c r="I348" s="76">
        <f t="shared" si="47"/>
        <v>-9181.8603683665533</v>
      </c>
      <c r="J348" s="77">
        <f t="shared" si="48"/>
        <v>0</v>
      </c>
      <c r="K348" s="87">
        <f t="shared" si="49"/>
        <v>0</v>
      </c>
      <c r="L348" s="76">
        <f t="shared" si="50"/>
        <v>201813.88643160334</v>
      </c>
      <c r="M348" s="76">
        <f t="shared" si="51"/>
        <v>0</v>
      </c>
      <c r="N348" s="76">
        <f t="shared" si="52"/>
        <v>201813.88643160334</v>
      </c>
    </row>
    <row r="349" spans="1:14" x14ac:dyDescent="0.3">
      <c r="A349" s="62" t="s">
        <v>37</v>
      </c>
      <c r="B349" s="63" t="s">
        <v>369</v>
      </c>
      <c r="C349" s="64">
        <v>3973</v>
      </c>
      <c r="D349" s="78">
        <v>5783241</v>
      </c>
      <c r="E349" s="78">
        <v>439850</v>
      </c>
      <c r="F349" s="76">
        <f t="shared" si="53"/>
        <v>52237.845840627488</v>
      </c>
      <c r="G349" s="74">
        <f t="shared" si="45"/>
        <v>3.3173274255737708E-3</v>
      </c>
      <c r="H349" s="73">
        <f t="shared" si="46"/>
        <v>13.148211890417187</v>
      </c>
      <c r="I349" s="76">
        <f t="shared" si="47"/>
        <v>9766.475840627485</v>
      </c>
      <c r="J349" s="77">
        <f t="shared" si="48"/>
        <v>9766.475840627485</v>
      </c>
      <c r="K349" s="87">
        <f t="shared" si="49"/>
        <v>4.9177295560155331E-3</v>
      </c>
      <c r="L349" s="76">
        <f t="shared" si="50"/>
        <v>721381.22643674584</v>
      </c>
      <c r="M349" s="76">
        <f t="shared" si="51"/>
        <v>287021.50826938503</v>
      </c>
      <c r="N349" s="76">
        <f t="shared" si="52"/>
        <v>1008402.7347061308</v>
      </c>
    </row>
    <row r="350" spans="1:14" x14ac:dyDescent="0.3">
      <c r="A350" s="62" t="s">
        <v>22</v>
      </c>
      <c r="B350" s="63" t="s">
        <v>370</v>
      </c>
      <c r="C350" s="64">
        <v>3089</v>
      </c>
      <c r="D350" s="78">
        <v>3260877</v>
      </c>
      <c r="E350" s="78">
        <v>384900</v>
      </c>
      <c r="F350" s="76">
        <f t="shared" si="53"/>
        <v>26170.041706936867</v>
      </c>
      <c r="G350" s="74">
        <f t="shared" si="45"/>
        <v>1.6619099751489343E-3</v>
      </c>
      <c r="H350" s="73">
        <f t="shared" si="46"/>
        <v>8.4720109119251745</v>
      </c>
      <c r="I350" s="76">
        <f t="shared" si="47"/>
        <v>-6851.3682930631339</v>
      </c>
      <c r="J350" s="77">
        <f t="shared" si="48"/>
        <v>0</v>
      </c>
      <c r="K350" s="87">
        <f t="shared" si="49"/>
        <v>0</v>
      </c>
      <c r="L350" s="76">
        <f t="shared" si="50"/>
        <v>361396.5407388272</v>
      </c>
      <c r="M350" s="76">
        <f t="shared" si="51"/>
        <v>0</v>
      </c>
      <c r="N350" s="76">
        <f t="shared" si="52"/>
        <v>361396.5407388272</v>
      </c>
    </row>
    <row r="351" spans="1:14" x14ac:dyDescent="0.3">
      <c r="A351" s="62" t="s">
        <v>20</v>
      </c>
      <c r="B351" s="63" t="s">
        <v>371</v>
      </c>
      <c r="C351" s="64">
        <v>706</v>
      </c>
      <c r="D351" s="78">
        <v>37980</v>
      </c>
      <c r="E351" s="78">
        <v>3000</v>
      </c>
      <c r="F351" s="76">
        <f t="shared" si="53"/>
        <v>8937.9599999999991</v>
      </c>
      <c r="G351" s="74">
        <f t="shared" si="45"/>
        <v>5.6759882341130582E-4</v>
      </c>
      <c r="H351" s="73">
        <f t="shared" si="46"/>
        <v>12.66</v>
      </c>
      <c r="I351" s="76">
        <f t="shared" si="47"/>
        <v>1390.8200000000004</v>
      </c>
      <c r="J351" s="77">
        <f t="shared" si="48"/>
        <v>1390.8200000000004</v>
      </c>
      <c r="K351" s="87">
        <f t="shared" si="49"/>
        <v>7.0032186970096322E-4</v>
      </c>
      <c r="L351" s="76">
        <f t="shared" si="50"/>
        <v>123429.21961816345</v>
      </c>
      <c r="M351" s="76">
        <f t="shared" si="51"/>
        <v>40874.032828773008</v>
      </c>
      <c r="N351" s="76">
        <f t="shared" si="52"/>
        <v>164303.25244693644</v>
      </c>
    </row>
    <row r="352" spans="1:14" x14ac:dyDescent="0.3">
      <c r="A352" s="62" t="s">
        <v>37</v>
      </c>
      <c r="B352" s="63" t="s">
        <v>372</v>
      </c>
      <c r="C352" s="64">
        <v>83</v>
      </c>
      <c r="D352" s="78">
        <v>919811.97</v>
      </c>
      <c r="E352" s="78">
        <v>102350</v>
      </c>
      <c r="F352" s="76">
        <f t="shared" si="53"/>
        <v>745.9149341475329</v>
      </c>
      <c r="G352" s="74">
        <f t="shared" si="45"/>
        <v>4.7368799926052634E-5</v>
      </c>
      <c r="H352" s="73">
        <f t="shared" si="46"/>
        <v>8.9869269174401563</v>
      </c>
      <c r="I352" s="76">
        <f t="shared" si="47"/>
        <v>-141.35506585246699</v>
      </c>
      <c r="J352" s="77">
        <f t="shared" si="48"/>
        <v>0</v>
      </c>
      <c r="K352" s="87">
        <f t="shared" si="49"/>
        <v>0</v>
      </c>
      <c r="L352" s="76">
        <f t="shared" si="50"/>
        <v>10300.750755582232</v>
      </c>
      <c r="M352" s="76">
        <f t="shared" si="51"/>
        <v>0</v>
      </c>
      <c r="N352" s="76">
        <f t="shared" si="52"/>
        <v>10300.750755582232</v>
      </c>
    </row>
    <row r="353" spans="1:14" x14ac:dyDescent="0.3">
      <c r="A353" s="62" t="s">
        <v>30</v>
      </c>
      <c r="B353" s="63" t="s">
        <v>373</v>
      </c>
      <c r="C353" s="64">
        <v>1356</v>
      </c>
      <c r="D353" s="78">
        <v>1383360</v>
      </c>
      <c r="E353" s="78">
        <v>131300</v>
      </c>
      <c r="F353" s="76">
        <f t="shared" si="53"/>
        <v>14286.642498095964</v>
      </c>
      <c r="G353" s="74">
        <f t="shared" si="45"/>
        <v>9.0726311959521281E-4</v>
      </c>
      <c r="H353" s="73">
        <f t="shared" si="46"/>
        <v>10.535872048743336</v>
      </c>
      <c r="I353" s="76">
        <f t="shared" si="47"/>
        <v>-208.9975019040358</v>
      </c>
      <c r="J353" s="77">
        <f t="shared" si="48"/>
        <v>0</v>
      </c>
      <c r="K353" s="87">
        <f t="shared" si="49"/>
        <v>0</v>
      </c>
      <c r="L353" s="76">
        <f t="shared" si="50"/>
        <v>197292.12644760931</v>
      </c>
      <c r="M353" s="76">
        <f t="shared" si="51"/>
        <v>0</v>
      </c>
      <c r="N353" s="76">
        <f t="shared" si="52"/>
        <v>197292.12644760931</v>
      </c>
    </row>
    <row r="354" spans="1:14" x14ac:dyDescent="0.3">
      <c r="A354" s="62" t="s">
        <v>46</v>
      </c>
      <c r="B354" s="63" t="s">
        <v>374</v>
      </c>
      <c r="C354" s="64">
        <v>6019</v>
      </c>
      <c r="D354" s="78">
        <v>11238891.220000001</v>
      </c>
      <c r="E354" s="78">
        <v>1357200</v>
      </c>
      <c r="F354" s="76">
        <f t="shared" si="53"/>
        <v>49842.975429693484</v>
      </c>
      <c r="G354" s="74">
        <f t="shared" si="45"/>
        <v>3.1652428752436406E-3</v>
      </c>
      <c r="H354" s="73">
        <f t="shared" si="46"/>
        <v>8.2809395962275278</v>
      </c>
      <c r="I354" s="76">
        <f t="shared" si="47"/>
        <v>-14500.134570306507</v>
      </c>
      <c r="J354" s="77">
        <f t="shared" si="48"/>
        <v>0</v>
      </c>
      <c r="K354" s="87">
        <f t="shared" si="49"/>
        <v>0</v>
      </c>
      <c r="L354" s="76">
        <f t="shared" si="50"/>
        <v>688309.13997538167</v>
      </c>
      <c r="M354" s="76">
        <f t="shared" si="51"/>
        <v>0</v>
      </c>
      <c r="N354" s="76">
        <f t="shared" si="52"/>
        <v>688309.13997538167</v>
      </c>
    </row>
    <row r="355" spans="1:14" x14ac:dyDescent="0.3">
      <c r="A355" s="62" t="s">
        <v>26</v>
      </c>
      <c r="B355" s="63" t="s">
        <v>375</v>
      </c>
      <c r="C355" s="64">
        <v>368</v>
      </c>
      <c r="D355" s="78">
        <v>1025631</v>
      </c>
      <c r="E355" s="78">
        <v>106450</v>
      </c>
      <c r="F355" s="76">
        <f t="shared" si="53"/>
        <v>3545.6290089243776</v>
      </c>
      <c r="G355" s="74">
        <f t="shared" si="45"/>
        <v>2.251626605756203E-4</v>
      </c>
      <c r="H355" s="73">
        <f t="shared" si="46"/>
        <v>9.6348614372945036</v>
      </c>
      <c r="I355" s="76">
        <f t="shared" si="47"/>
        <v>-388.29099107562251</v>
      </c>
      <c r="J355" s="77">
        <f t="shared" si="48"/>
        <v>0</v>
      </c>
      <c r="K355" s="87">
        <f t="shared" si="49"/>
        <v>0</v>
      </c>
      <c r="L355" s="76">
        <f t="shared" si="50"/>
        <v>48963.546673632263</v>
      </c>
      <c r="M355" s="76">
        <f t="shared" si="51"/>
        <v>0</v>
      </c>
      <c r="N355" s="76">
        <f t="shared" si="52"/>
        <v>48963.546673632263</v>
      </c>
    </row>
    <row r="356" spans="1:14" x14ac:dyDescent="0.3">
      <c r="A356" s="62" t="s">
        <v>35</v>
      </c>
      <c r="B356" s="63" t="s">
        <v>376</v>
      </c>
      <c r="C356" s="64">
        <v>1670</v>
      </c>
      <c r="D356" s="78">
        <v>2083914</v>
      </c>
      <c r="E356" s="78">
        <v>229300</v>
      </c>
      <c r="F356" s="76">
        <f t="shared" si="53"/>
        <v>15177.219276057567</v>
      </c>
      <c r="G356" s="74">
        <f t="shared" si="45"/>
        <v>9.6381856751939668E-4</v>
      </c>
      <c r="H356" s="73">
        <f t="shared" si="46"/>
        <v>9.0881552551242919</v>
      </c>
      <c r="I356" s="76">
        <f t="shared" si="47"/>
        <v>-2675.0807239424316</v>
      </c>
      <c r="J356" s="77">
        <f t="shared" si="48"/>
        <v>0</v>
      </c>
      <c r="K356" s="87">
        <f t="shared" si="49"/>
        <v>0</v>
      </c>
      <c r="L356" s="76">
        <f t="shared" si="50"/>
        <v>209590.5923966468</v>
      </c>
      <c r="M356" s="76">
        <f t="shared" si="51"/>
        <v>0</v>
      </c>
      <c r="N356" s="76">
        <f t="shared" si="52"/>
        <v>209590.5923966468</v>
      </c>
    </row>
    <row r="357" spans="1:14" x14ac:dyDescent="0.3">
      <c r="A357" s="62" t="s">
        <v>53</v>
      </c>
      <c r="B357" s="63" t="s">
        <v>377</v>
      </c>
      <c r="C357" s="64">
        <v>69610</v>
      </c>
      <c r="D357" s="78">
        <v>207769103</v>
      </c>
      <c r="E357" s="78">
        <v>18568850</v>
      </c>
      <c r="F357" s="76">
        <f t="shared" si="53"/>
        <v>778874.68851490528</v>
      </c>
      <c r="G357" s="74">
        <f t="shared" si="45"/>
        <v>4.9461885797867478E-2</v>
      </c>
      <c r="H357" s="73">
        <f t="shared" si="46"/>
        <v>11.189120650982694</v>
      </c>
      <c r="I357" s="76">
        <f t="shared" si="47"/>
        <v>34743.788514905391</v>
      </c>
      <c r="J357" s="77">
        <f t="shared" si="48"/>
        <v>34743.788514905391</v>
      </c>
      <c r="K357" s="87">
        <f t="shared" si="49"/>
        <v>1.7494596664739785E-2</v>
      </c>
      <c r="L357" s="76">
        <f t="shared" si="50"/>
        <v>10755910.183502153</v>
      </c>
      <c r="M357" s="76">
        <f t="shared" si="51"/>
        <v>1021065.811790303</v>
      </c>
      <c r="N357" s="76">
        <f t="shared" si="52"/>
        <v>11776975.995292455</v>
      </c>
    </row>
    <row r="358" spans="1:14" x14ac:dyDescent="0.3">
      <c r="A358" s="62" t="s">
        <v>53</v>
      </c>
      <c r="B358" s="63" t="s">
        <v>378</v>
      </c>
      <c r="C358" s="64">
        <v>1616</v>
      </c>
      <c r="D358" s="78">
        <v>4832261</v>
      </c>
      <c r="E358" s="78">
        <v>438000</v>
      </c>
      <c r="F358" s="76">
        <f t="shared" si="53"/>
        <v>17828.615926940638</v>
      </c>
      <c r="G358" s="74">
        <f t="shared" si="45"/>
        <v>1.1321936351453323E-3</v>
      </c>
      <c r="H358" s="73">
        <f t="shared" si="46"/>
        <v>11.032559360730593</v>
      </c>
      <c r="I358" s="76">
        <f t="shared" si="47"/>
        <v>553.57592694063896</v>
      </c>
      <c r="J358" s="77">
        <f t="shared" si="48"/>
        <v>553.57592694063896</v>
      </c>
      <c r="K358" s="87">
        <f t="shared" si="49"/>
        <v>2.7874299203096877E-4</v>
      </c>
      <c r="L358" s="76">
        <f t="shared" si="50"/>
        <v>246205.19119958498</v>
      </c>
      <c r="M358" s="76">
        <f t="shared" si="51"/>
        <v>16268.733992170173</v>
      </c>
      <c r="N358" s="76">
        <f t="shared" si="52"/>
        <v>262473.92519175517</v>
      </c>
    </row>
    <row r="359" spans="1:14" x14ac:dyDescent="0.3">
      <c r="A359" s="62" t="s">
        <v>26</v>
      </c>
      <c r="B359" s="63" t="s">
        <v>379</v>
      </c>
      <c r="C359" s="64">
        <v>8760</v>
      </c>
      <c r="D359" s="78">
        <v>12861604</v>
      </c>
      <c r="E359" s="78">
        <v>773850</v>
      </c>
      <c r="F359" s="76">
        <f t="shared" si="53"/>
        <v>145593.6564450475</v>
      </c>
      <c r="G359" s="74">
        <f t="shared" si="45"/>
        <v>9.2458220997138994E-3</v>
      </c>
      <c r="H359" s="73">
        <f t="shared" si="46"/>
        <v>16.620280416101313</v>
      </c>
      <c r="I359" s="76">
        <f t="shared" si="47"/>
        <v>51949.256445047504</v>
      </c>
      <c r="J359" s="77">
        <f t="shared" si="48"/>
        <v>51949.256445047504</v>
      </c>
      <c r="K359" s="87">
        <f t="shared" si="49"/>
        <v>2.615809407627908E-2</v>
      </c>
      <c r="L359" s="76">
        <f t="shared" si="50"/>
        <v>2010583.1080433573</v>
      </c>
      <c r="M359" s="76">
        <f t="shared" si="51"/>
        <v>1526707.7072268294</v>
      </c>
      <c r="N359" s="76">
        <f t="shared" si="52"/>
        <v>3537290.8152701864</v>
      </c>
    </row>
    <row r="360" spans="1:14" x14ac:dyDescent="0.3">
      <c r="A360" s="62" t="s">
        <v>20</v>
      </c>
      <c r="B360" s="63" t="s">
        <v>380</v>
      </c>
      <c r="C360" s="64">
        <v>758</v>
      </c>
      <c r="D360" s="78">
        <v>1186801.78</v>
      </c>
      <c r="E360" s="78">
        <v>79600</v>
      </c>
      <c r="F360" s="76">
        <f t="shared" si="53"/>
        <v>11301.454136180904</v>
      </c>
      <c r="G360" s="74">
        <f t="shared" si="45"/>
        <v>7.1769084562172097E-4</v>
      </c>
      <c r="H360" s="73">
        <f t="shared" si="46"/>
        <v>14.909570100502513</v>
      </c>
      <c r="I360" s="76">
        <f t="shared" si="47"/>
        <v>3198.4341361809056</v>
      </c>
      <c r="J360" s="77">
        <f t="shared" si="48"/>
        <v>3198.4341361809056</v>
      </c>
      <c r="K360" s="87">
        <f t="shared" si="49"/>
        <v>1.6105127725842283E-3</v>
      </c>
      <c r="L360" s="76">
        <f t="shared" si="50"/>
        <v>156068.01379501302</v>
      </c>
      <c r="M360" s="76">
        <f t="shared" si="51"/>
        <v>93996.99593256248</v>
      </c>
      <c r="N360" s="76">
        <f t="shared" si="52"/>
        <v>250065.0097275755</v>
      </c>
    </row>
    <row r="361" spans="1:14" x14ac:dyDescent="0.3">
      <c r="A361" s="62" t="s">
        <v>62</v>
      </c>
      <c r="B361" s="63" t="s">
        <v>381</v>
      </c>
      <c r="C361" s="64">
        <v>708</v>
      </c>
      <c r="D361" s="78">
        <v>919440.94</v>
      </c>
      <c r="E361" s="78">
        <v>99350</v>
      </c>
      <c r="F361" s="76">
        <f t="shared" si="53"/>
        <v>6552.2313590337189</v>
      </c>
      <c r="G361" s="74">
        <f t="shared" si="45"/>
        <v>4.1609481471232814E-4</v>
      </c>
      <c r="H361" s="73">
        <f t="shared" si="46"/>
        <v>9.2545640664318061</v>
      </c>
      <c r="I361" s="76">
        <f t="shared" si="47"/>
        <v>-1016.2886409662809</v>
      </c>
      <c r="J361" s="77">
        <f t="shared" si="48"/>
        <v>0</v>
      </c>
      <c r="K361" s="87">
        <f t="shared" si="49"/>
        <v>0</v>
      </c>
      <c r="L361" s="76">
        <f t="shared" si="50"/>
        <v>90483.376900678733</v>
      </c>
      <c r="M361" s="76">
        <f t="shared" si="51"/>
        <v>0</v>
      </c>
      <c r="N361" s="76">
        <f t="shared" si="52"/>
        <v>90483.376900678733</v>
      </c>
    </row>
    <row r="362" spans="1:14" x14ac:dyDescent="0.3">
      <c r="A362" s="62" t="s">
        <v>22</v>
      </c>
      <c r="B362" s="63" t="s">
        <v>382</v>
      </c>
      <c r="C362" s="64">
        <v>1775</v>
      </c>
      <c r="D362" s="78">
        <v>1636578</v>
      </c>
      <c r="E362" s="78">
        <v>160050</v>
      </c>
      <c r="F362" s="76">
        <f t="shared" si="53"/>
        <v>18150.115276476103</v>
      </c>
      <c r="G362" s="74">
        <f t="shared" si="45"/>
        <v>1.1526102237767236E-3</v>
      </c>
      <c r="H362" s="73">
        <f t="shared" si="46"/>
        <v>10.225417057169635</v>
      </c>
      <c r="I362" s="76">
        <f t="shared" si="47"/>
        <v>-824.63472352389772</v>
      </c>
      <c r="J362" s="77">
        <f t="shared" si="48"/>
        <v>0</v>
      </c>
      <c r="K362" s="87">
        <f t="shared" si="49"/>
        <v>0</v>
      </c>
      <c r="L362" s="76">
        <f t="shared" si="50"/>
        <v>250644.95304914683</v>
      </c>
      <c r="M362" s="76">
        <f t="shared" si="51"/>
        <v>0</v>
      </c>
      <c r="N362" s="76">
        <f t="shared" si="52"/>
        <v>250644.95304914683</v>
      </c>
    </row>
    <row r="363" spans="1:14" x14ac:dyDescent="0.3">
      <c r="A363" s="62" t="s">
        <v>50</v>
      </c>
      <c r="B363" s="63" t="s">
        <v>383</v>
      </c>
      <c r="C363" s="64">
        <v>1262</v>
      </c>
      <c r="D363" s="78">
        <v>8429567</v>
      </c>
      <c r="E363" s="78">
        <v>973200</v>
      </c>
      <c r="F363" s="76">
        <f t="shared" si="53"/>
        <v>10931.066126181669</v>
      </c>
      <c r="G363" s="74">
        <f t="shared" si="45"/>
        <v>6.9416961721152214E-4</v>
      </c>
      <c r="H363" s="73">
        <f t="shared" si="46"/>
        <v>8.6617005754212908</v>
      </c>
      <c r="I363" s="76">
        <f t="shared" si="47"/>
        <v>-2559.7138738183303</v>
      </c>
      <c r="J363" s="77">
        <f t="shared" si="48"/>
        <v>0</v>
      </c>
      <c r="K363" s="87">
        <f t="shared" si="49"/>
        <v>0</v>
      </c>
      <c r="L363" s="76">
        <f t="shared" si="50"/>
        <v>150953.12146721897</v>
      </c>
      <c r="M363" s="76">
        <f t="shared" si="51"/>
        <v>0</v>
      </c>
      <c r="N363" s="76">
        <f t="shared" si="52"/>
        <v>150953.12146721897</v>
      </c>
    </row>
    <row r="364" spans="1:14" x14ac:dyDescent="0.3">
      <c r="A364" s="62" t="s">
        <v>50</v>
      </c>
      <c r="B364" s="63" t="s">
        <v>384</v>
      </c>
      <c r="C364" s="64">
        <v>193</v>
      </c>
      <c r="D364" s="78">
        <v>1170506</v>
      </c>
      <c r="E364" s="78">
        <v>352300</v>
      </c>
      <c r="F364" s="76">
        <f t="shared" si="53"/>
        <v>641.23661084303149</v>
      </c>
      <c r="G364" s="74">
        <f t="shared" si="45"/>
        <v>4.0721277097095769E-5</v>
      </c>
      <c r="H364" s="73">
        <f t="shared" si="46"/>
        <v>3.3224694862333237</v>
      </c>
      <c r="I364" s="76">
        <f t="shared" si="47"/>
        <v>-1421.9333891569684</v>
      </c>
      <c r="J364" s="77">
        <f t="shared" si="48"/>
        <v>0</v>
      </c>
      <c r="K364" s="87">
        <f t="shared" si="49"/>
        <v>0</v>
      </c>
      <c r="L364" s="76">
        <f t="shared" si="50"/>
        <v>8855.190050856274</v>
      </c>
      <c r="M364" s="76">
        <f t="shared" si="51"/>
        <v>0</v>
      </c>
      <c r="N364" s="76">
        <f t="shared" si="52"/>
        <v>8855.190050856274</v>
      </c>
    </row>
    <row r="365" spans="1:14" x14ac:dyDescent="0.3">
      <c r="A365" s="62" t="s">
        <v>53</v>
      </c>
      <c r="B365" s="63" t="s">
        <v>385</v>
      </c>
      <c r="C365" s="64">
        <v>4646</v>
      </c>
      <c r="D365" s="78">
        <v>16808316.920000002</v>
      </c>
      <c r="E365" s="78">
        <v>2109750</v>
      </c>
      <c r="F365" s="76">
        <f t="shared" si="53"/>
        <v>37014.546941732435</v>
      </c>
      <c r="G365" s="74">
        <f t="shared" si="45"/>
        <v>2.3505826042217555E-3</v>
      </c>
      <c r="H365" s="73">
        <f t="shared" si="46"/>
        <v>7.9669709302050018</v>
      </c>
      <c r="I365" s="76">
        <f t="shared" si="47"/>
        <v>-12651.19305826756</v>
      </c>
      <c r="J365" s="77">
        <f t="shared" si="48"/>
        <v>0</v>
      </c>
      <c r="K365" s="87">
        <f t="shared" si="49"/>
        <v>0</v>
      </c>
      <c r="L365" s="76">
        <f t="shared" si="50"/>
        <v>511154.29511185031</v>
      </c>
      <c r="M365" s="76">
        <f t="shared" si="51"/>
        <v>0</v>
      </c>
      <c r="N365" s="76">
        <f t="shared" si="52"/>
        <v>511154.29511185031</v>
      </c>
    </row>
    <row r="366" spans="1:14" x14ac:dyDescent="0.3">
      <c r="A366" s="62" t="s">
        <v>22</v>
      </c>
      <c r="B366" s="63" t="s">
        <v>386</v>
      </c>
      <c r="C366" s="64">
        <v>2684</v>
      </c>
      <c r="D366" s="78">
        <v>5100732</v>
      </c>
      <c r="E366" s="78">
        <v>490850</v>
      </c>
      <c r="F366" s="76">
        <f t="shared" si="53"/>
        <v>27891.137186513191</v>
      </c>
      <c r="G366" s="74">
        <f t="shared" si="45"/>
        <v>1.7712069253686756E-3</v>
      </c>
      <c r="H366" s="73">
        <f t="shared" si="46"/>
        <v>10.391630844453498</v>
      </c>
      <c r="I366" s="76">
        <f t="shared" si="47"/>
        <v>-800.82281348680897</v>
      </c>
      <c r="J366" s="77">
        <f t="shared" si="48"/>
        <v>0</v>
      </c>
      <c r="K366" s="87">
        <f t="shared" si="49"/>
        <v>0</v>
      </c>
      <c r="L366" s="76">
        <f t="shared" si="50"/>
        <v>385164.09753394086</v>
      </c>
      <c r="M366" s="76">
        <f t="shared" si="51"/>
        <v>0</v>
      </c>
      <c r="N366" s="76">
        <f t="shared" si="52"/>
        <v>385164.09753394086</v>
      </c>
    </row>
    <row r="367" spans="1:14" x14ac:dyDescent="0.3">
      <c r="A367" s="62" t="s">
        <v>26</v>
      </c>
      <c r="B367" s="63" t="s">
        <v>387</v>
      </c>
      <c r="C367" s="64">
        <v>123</v>
      </c>
      <c r="D367" s="78">
        <v>199711.41</v>
      </c>
      <c r="E367" s="78">
        <v>19950</v>
      </c>
      <c r="F367" s="76">
        <f t="shared" si="53"/>
        <v>1231.3034300751879</v>
      </c>
      <c r="G367" s="74">
        <f t="shared" si="45"/>
        <v>7.8193052796497387E-5</v>
      </c>
      <c r="H367" s="73">
        <f t="shared" si="46"/>
        <v>10.010596992481203</v>
      </c>
      <c r="I367" s="76">
        <f t="shared" si="47"/>
        <v>-83.566569924812015</v>
      </c>
      <c r="J367" s="77">
        <f t="shared" si="48"/>
        <v>0</v>
      </c>
      <c r="K367" s="87">
        <f t="shared" si="49"/>
        <v>0</v>
      </c>
      <c r="L367" s="76">
        <f t="shared" si="50"/>
        <v>17003.748225249201</v>
      </c>
      <c r="M367" s="76">
        <f t="shared" si="51"/>
        <v>0</v>
      </c>
      <c r="N367" s="76">
        <f t="shared" si="52"/>
        <v>17003.748225249201</v>
      </c>
    </row>
    <row r="368" spans="1:14" x14ac:dyDescent="0.3">
      <c r="A368" s="62" t="s">
        <v>41</v>
      </c>
      <c r="B368" s="63" t="s">
        <v>388</v>
      </c>
      <c r="C368" s="64">
        <v>3602</v>
      </c>
      <c r="D368" s="78">
        <v>5380429.8600000003</v>
      </c>
      <c r="E368" s="78">
        <v>455700</v>
      </c>
      <c r="F368" s="76">
        <f t="shared" si="53"/>
        <v>42528.655597366691</v>
      </c>
      <c r="G368" s="74">
        <f t="shared" si="45"/>
        <v>2.7007521714496351E-3</v>
      </c>
      <c r="H368" s="73">
        <f t="shared" si="46"/>
        <v>11.806956023699803</v>
      </c>
      <c r="I368" s="76">
        <f t="shared" si="47"/>
        <v>4023.2755973666908</v>
      </c>
      <c r="J368" s="77">
        <f t="shared" si="48"/>
        <v>4023.2755973666908</v>
      </c>
      <c r="K368" s="87">
        <f t="shared" si="49"/>
        <v>2.0258465428093495E-3</v>
      </c>
      <c r="L368" s="76">
        <f t="shared" si="50"/>
        <v>587301.66299609863</v>
      </c>
      <c r="M368" s="76">
        <f t="shared" si="51"/>
        <v>118237.80133012711</v>
      </c>
      <c r="N368" s="76">
        <f t="shared" si="52"/>
        <v>705539.46432622569</v>
      </c>
    </row>
    <row r="369" spans="1:14" x14ac:dyDescent="0.3">
      <c r="A369" s="62" t="s">
        <v>37</v>
      </c>
      <c r="B369" s="63" t="s">
        <v>389</v>
      </c>
      <c r="C369" s="64">
        <v>497</v>
      </c>
      <c r="D369" s="78">
        <v>616529.35</v>
      </c>
      <c r="E369" s="78">
        <v>66700</v>
      </c>
      <c r="F369" s="76">
        <f t="shared" si="53"/>
        <v>4593.9293395802097</v>
      </c>
      <c r="G369" s="74">
        <f t="shared" si="45"/>
        <v>2.9173423107514517E-4</v>
      </c>
      <c r="H369" s="73">
        <f t="shared" si="46"/>
        <v>9.2433185907046465</v>
      </c>
      <c r="I369" s="76">
        <f t="shared" si="47"/>
        <v>-719.00066041979051</v>
      </c>
      <c r="J369" s="77">
        <f t="shared" si="48"/>
        <v>0</v>
      </c>
      <c r="K369" s="87">
        <f t="shared" si="49"/>
        <v>0</v>
      </c>
      <c r="L369" s="76">
        <f t="shared" si="50"/>
        <v>63440.10415859663</v>
      </c>
      <c r="M369" s="76">
        <f t="shared" si="51"/>
        <v>0</v>
      </c>
      <c r="N369" s="76">
        <f t="shared" si="52"/>
        <v>63440.10415859663</v>
      </c>
    </row>
    <row r="370" spans="1:14" x14ac:dyDescent="0.3">
      <c r="A370" s="62" t="s">
        <v>20</v>
      </c>
      <c r="B370" s="63" t="s">
        <v>390</v>
      </c>
      <c r="C370" s="64">
        <v>538</v>
      </c>
      <c r="D370" s="78">
        <v>598098</v>
      </c>
      <c r="E370" s="78">
        <v>67000</v>
      </c>
      <c r="F370" s="76">
        <f t="shared" si="53"/>
        <v>4802.6376716417908</v>
      </c>
      <c r="G370" s="74">
        <f t="shared" si="45"/>
        <v>3.0498810597660918E-4</v>
      </c>
      <c r="H370" s="73">
        <f t="shared" si="46"/>
        <v>8.9268358208955227</v>
      </c>
      <c r="I370" s="76">
        <f t="shared" si="47"/>
        <v>-948.58232835820854</v>
      </c>
      <c r="J370" s="77">
        <f t="shared" si="48"/>
        <v>0</v>
      </c>
      <c r="K370" s="87">
        <f t="shared" si="49"/>
        <v>0</v>
      </c>
      <c r="L370" s="76">
        <f t="shared" si="50"/>
        <v>66322.272634867433</v>
      </c>
      <c r="M370" s="76">
        <f t="shared" si="51"/>
        <v>0</v>
      </c>
      <c r="N370" s="76">
        <f t="shared" si="52"/>
        <v>66322.272634867433</v>
      </c>
    </row>
    <row r="371" spans="1:14" x14ac:dyDescent="0.3">
      <c r="A371" s="62" t="s">
        <v>39</v>
      </c>
      <c r="B371" s="63" t="s">
        <v>391</v>
      </c>
      <c r="C371" s="64">
        <v>6947</v>
      </c>
      <c r="D371" s="78">
        <v>21178213</v>
      </c>
      <c r="E371" s="78">
        <v>1322550</v>
      </c>
      <c r="F371" s="76">
        <f t="shared" si="53"/>
        <v>111243.46581301274</v>
      </c>
      <c r="G371" s="74">
        <f t="shared" si="45"/>
        <v>7.0644375570781091E-3</v>
      </c>
      <c r="H371" s="73">
        <f t="shared" si="46"/>
        <v>16.013166231900495</v>
      </c>
      <c r="I371" s="76">
        <f t="shared" si="47"/>
        <v>36980.035813012742</v>
      </c>
      <c r="J371" s="77">
        <f t="shared" si="48"/>
        <v>36980.035813012742</v>
      </c>
      <c r="K371" s="87">
        <f t="shared" si="49"/>
        <v>1.8620617924805263E-2</v>
      </c>
      <c r="L371" s="76">
        <f t="shared" si="50"/>
        <v>1536222.3788112733</v>
      </c>
      <c r="M371" s="76">
        <f t="shared" si="51"/>
        <v>1086785.6356899412</v>
      </c>
      <c r="N371" s="76">
        <f t="shared" si="52"/>
        <v>2623008.0145012145</v>
      </c>
    </row>
    <row r="372" spans="1:14" x14ac:dyDescent="0.3">
      <c r="A372" s="62" t="s">
        <v>39</v>
      </c>
      <c r="B372" s="63" t="s">
        <v>392</v>
      </c>
      <c r="C372" s="64">
        <v>3704</v>
      </c>
      <c r="D372" s="78">
        <v>18596738.010000002</v>
      </c>
      <c r="E372" s="78">
        <v>1572650</v>
      </c>
      <c r="F372" s="76">
        <f t="shared" si="53"/>
        <v>43800.157434292443</v>
      </c>
      <c r="G372" s="74">
        <f t="shared" si="45"/>
        <v>2.7814979956202928E-3</v>
      </c>
      <c r="H372" s="73">
        <f t="shared" si="46"/>
        <v>11.825096499538995</v>
      </c>
      <c r="I372" s="76">
        <f t="shared" si="47"/>
        <v>4204.3974342924403</v>
      </c>
      <c r="J372" s="77">
        <f t="shared" si="48"/>
        <v>4204.3974342924403</v>
      </c>
      <c r="K372" s="87">
        <f t="shared" si="49"/>
        <v>2.1170471176353615E-3</v>
      </c>
      <c r="L372" s="76">
        <f t="shared" si="50"/>
        <v>604860.5331940864</v>
      </c>
      <c r="M372" s="76">
        <f t="shared" si="51"/>
        <v>123560.68991995956</v>
      </c>
      <c r="N372" s="76">
        <f t="shared" si="52"/>
        <v>728421.22311404592</v>
      </c>
    </row>
    <row r="373" spans="1:14" x14ac:dyDescent="0.3">
      <c r="A373" s="62" t="s">
        <v>22</v>
      </c>
      <c r="B373" s="63" t="s">
        <v>393</v>
      </c>
      <c r="C373" s="64">
        <v>1192</v>
      </c>
      <c r="D373" s="78">
        <v>3543484</v>
      </c>
      <c r="E373" s="78">
        <v>653400</v>
      </c>
      <c r="F373" s="76">
        <f t="shared" si="53"/>
        <v>6464.3907682889503</v>
      </c>
      <c r="G373" s="74">
        <f t="shared" si="45"/>
        <v>4.105165601716405E-4</v>
      </c>
      <c r="H373" s="73">
        <f t="shared" si="46"/>
        <v>5.4231466176920726</v>
      </c>
      <c r="I373" s="76">
        <f t="shared" si="47"/>
        <v>-6278.0892317110493</v>
      </c>
      <c r="J373" s="77">
        <f t="shared" si="48"/>
        <v>0</v>
      </c>
      <c r="K373" s="87">
        <f t="shared" si="49"/>
        <v>0</v>
      </c>
      <c r="L373" s="76">
        <f t="shared" si="50"/>
        <v>89270.337732185566</v>
      </c>
      <c r="M373" s="76">
        <f t="shared" si="51"/>
        <v>0</v>
      </c>
      <c r="N373" s="76">
        <f t="shared" si="52"/>
        <v>89270.337732185566</v>
      </c>
    </row>
    <row r="374" spans="1:14" x14ac:dyDescent="0.3">
      <c r="A374" s="62" t="s">
        <v>20</v>
      </c>
      <c r="B374" s="63" t="s">
        <v>394</v>
      </c>
      <c r="C374" s="64">
        <v>303</v>
      </c>
      <c r="D374" s="78">
        <v>811623.15</v>
      </c>
      <c r="E374" s="78">
        <v>124000</v>
      </c>
      <c r="F374" s="76">
        <f t="shared" si="53"/>
        <v>1983.2404391129035</v>
      </c>
      <c r="G374" s="74">
        <f t="shared" si="45"/>
        <v>1.2594428032595867E-4</v>
      </c>
      <c r="H374" s="73">
        <f t="shared" si="46"/>
        <v>6.5453479838709683</v>
      </c>
      <c r="I374" s="76">
        <f t="shared" si="47"/>
        <v>-1255.8295608870965</v>
      </c>
      <c r="J374" s="77">
        <f t="shared" si="48"/>
        <v>0</v>
      </c>
      <c r="K374" s="87">
        <f t="shared" si="49"/>
        <v>0</v>
      </c>
      <c r="L374" s="76">
        <f t="shared" si="50"/>
        <v>27387.661134631333</v>
      </c>
      <c r="M374" s="76">
        <f t="shared" si="51"/>
        <v>0</v>
      </c>
      <c r="N374" s="76">
        <f t="shared" si="52"/>
        <v>27387.661134631333</v>
      </c>
    </row>
    <row r="375" spans="1:14" x14ac:dyDescent="0.3">
      <c r="A375" s="62" t="s">
        <v>35</v>
      </c>
      <c r="B375" s="63" t="s">
        <v>395</v>
      </c>
      <c r="C375" s="64">
        <v>358</v>
      </c>
      <c r="D375" s="78">
        <v>1697114.69</v>
      </c>
      <c r="E375" s="78">
        <v>188650</v>
      </c>
      <c r="F375" s="76">
        <f t="shared" si="53"/>
        <v>3220.6046065200103</v>
      </c>
      <c r="G375" s="74">
        <f t="shared" si="45"/>
        <v>2.0452221595686147E-4</v>
      </c>
      <c r="H375" s="73">
        <f t="shared" si="46"/>
        <v>8.996102252849191</v>
      </c>
      <c r="I375" s="76">
        <f t="shared" si="47"/>
        <v>-606.41539347998946</v>
      </c>
      <c r="J375" s="77">
        <f t="shared" si="48"/>
        <v>0</v>
      </c>
      <c r="K375" s="87">
        <f t="shared" si="49"/>
        <v>0</v>
      </c>
      <c r="L375" s="76">
        <f t="shared" si="50"/>
        <v>44475.105424663707</v>
      </c>
      <c r="M375" s="76">
        <f t="shared" si="51"/>
        <v>0</v>
      </c>
      <c r="N375" s="76">
        <f t="shared" si="52"/>
        <v>44475.105424663707</v>
      </c>
    </row>
    <row r="376" spans="1:14" x14ac:dyDescent="0.3">
      <c r="A376" s="62" t="s">
        <v>35</v>
      </c>
      <c r="B376" s="63" t="s">
        <v>396</v>
      </c>
      <c r="C376" s="64">
        <v>6028</v>
      </c>
      <c r="D376" s="78">
        <v>12324624.85</v>
      </c>
      <c r="E376" s="78">
        <v>752700</v>
      </c>
      <c r="F376" s="76">
        <f t="shared" si="53"/>
        <v>98701.791677693647</v>
      </c>
      <c r="G376" s="74">
        <f t="shared" si="45"/>
        <v>6.2679874182527935E-3</v>
      </c>
      <c r="H376" s="73">
        <f t="shared" si="46"/>
        <v>16.373887139630664</v>
      </c>
      <c r="I376" s="76">
        <f t="shared" si="47"/>
        <v>34262.471677693648</v>
      </c>
      <c r="J376" s="77">
        <f t="shared" si="48"/>
        <v>34262.471677693648</v>
      </c>
      <c r="K376" s="87">
        <f t="shared" si="49"/>
        <v>1.72522384103613E-2</v>
      </c>
      <c r="L376" s="76">
        <f t="shared" si="50"/>
        <v>1363027.4829706408</v>
      </c>
      <c r="M376" s="76">
        <f t="shared" si="51"/>
        <v>1006920.6598617758</v>
      </c>
      <c r="N376" s="76">
        <f t="shared" si="52"/>
        <v>2369948.1428324166</v>
      </c>
    </row>
    <row r="377" spans="1:14" x14ac:dyDescent="0.3">
      <c r="A377" s="62" t="s">
        <v>46</v>
      </c>
      <c r="B377" s="63" t="s">
        <v>397</v>
      </c>
      <c r="C377" s="64">
        <v>5166</v>
      </c>
      <c r="D377" s="78">
        <v>6338005</v>
      </c>
      <c r="E377" s="78">
        <v>578500</v>
      </c>
      <c r="F377" s="76">
        <f t="shared" si="53"/>
        <v>56598.329870354362</v>
      </c>
      <c r="G377" s="74">
        <f t="shared" si="45"/>
        <v>3.5942368774818977E-3</v>
      </c>
      <c r="H377" s="73">
        <f t="shared" si="46"/>
        <v>10.955929127052723</v>
      </c>
      <c r="I377" s="76">
        <f t="shared" si="47"/>
        <v>1373.789870354371</v>
      </c>
      <c r="J377" s="77">
        <f t="shared" si="48"/>
        <v>1373.789870354371</v>
      </c>
      <c r="K377" s="87">
        <f t="shared" si="49"/>
        <v>6.9174666066264268E-4</v>
      </c>
      <c r="L377" s="76">
        <f t="shared" si="50"/>
        <v>781597.55554838339</v>
      </c>
      <c r="M377" s="76">
        <f t="shared" si="51"/>
        <v>40373.543852331975</v>
      </c>
      <c r="N377" s="76">
        <f t="shared" si="52"/>
        <v>821971.09940071532</v>
      </c>
    </row>
    <row r="378" spans="1:14" x14ac:dyDescent="0.3">
      <c r="A378" s="62" t="s">
        <v>18</v>
      </c>
      <c r="B378" s="63" t="s">
        <v>398</v>
      </c>
      <c r="C378" s="64">
        <v>21084</v>
      </c>
      <c r="D378" s="78">
        <v>49273359</v>
      </c>
      <c r="E378" s="78">
        <v>3968000</v>
      </c>
      <c r="F378" s="76">
        <f t="shared" si="53"/>
        <v>261814.39041229838</v>
      </c>
      <c r="G378" s="74">
        <f t="shared" si="45"/>
        <v>1.6626337547960477E-2</v>
      </c>
      <c r="H378" s="73">
        <f t="shared" si="46"/>
        <v>12.417681199596775</v>
      </c>
      <c r="I378" s="76">
        <f t="shared" si="47"/>
        <v>36426.43041229841</v>
      </c>
      <c r="J378" s="77">
        <f t="shared" si="48"/>
        <v>36426.43041229841</v>
      </c>
      <c r="K378" s="87">
        <f t="shared" si="49"/>
        <v>1.8341860091796811E-2</v>
      </c>
      <c r="L378" s="76">
        <f t="shared" si="50"/>
        <v>3615539.3281459259</v>
      </c>
      <c r="M378" s="76">
        <f t="shared" si="51"/>
        <v>1070516.0355094837</v>
      </c>
      <c r="N378" s="76">
        <f t="shared" si="52"/>
        <v>4686055.3636554098</v>
      </c>
    </row>
    <row r="379" spans="1:14" x14ac:dyDescent="0.3">
      <c r="A379" s="62" t="s">
        <v>26</v>
      </c>
      <c r="B379" s="63" t="s">
        <v>399</v>
      </c>
      <c r="C379" s="64">
        <v>749</v>
      </c>
      <c r="D379" s="78">
        <v>1110148.3700000001</v>
      </c>
      <c r="E379" s="78">
        <v>98100</v>
      </c>
      <c r="F379" s="76">
        <f t="shared" si="53"/>
        <v>8476.056362181449</v>
      </c>
      <c r="G379" s="74">
        <f t="shared" si="45"/>
        <v>5.382659598322328E-4</v>
      </c>
      <c r="H379" s="73">
        <f t="shared" si="46"/>
        <v>11.316497145769624</v>
      </c>
      <c r="I379" s="76">
        <f t="shared" si="47"/>
        <v>469.24636218144872</v>
      </c>
      <c r="J379" s="77">
        <f t="shared" si="48"/>
        <v>469.24636218144872</v>
      </c>
      <c r="K379" s="87">
        <f t="shared" si="49"/>
        <v>2.3628038834161674E-4</v>
      </c>
      <c r="L379" s="76">
        <f t="shared" si="50"/>
        <v>117050.53750784582</v>
      </c>
      <c r="M379" s="76">
        <f t="shared" si="51"/>
        <v>13790.419473826114</v>
      </c>
      <c r="N379" s="76">
        <f t="shared" si="52"/>
        <v>130840.95698167193</v>
      </c>
    </row>
    <row r="380" spans="1:14" x14ac:dyDescent="0.3">
      <c r="A380" s="62" t="s">
        <v>37</v>
      </c>
      <c r="B380" s="63" t="s">
        <v>400</v>
      </c>
      <c r="C380" s="64">
        <v>2124</v>
      </c>
      <c r="D380" s="78">
        <v>2795072</v>
      </c>
      <c r="E380" s="78">
        <v>296600</v>
      </c>
      <c r="F380" s="76">
        <f t="shared" si="53"/>
        <v>20015.957275792312</v>
      </c>
      <c r="G380" s="74">
        <f t="shared" si="45"/>
        <v>1.2710991992793304E-3</v>
      </c>
      <c r="H380" s="73">
        <f t="shared" si="46"/>
        <v>9.4237086985839511</v>
      </c>
      <c r="I380" s="76">
        <f t="shared" si="47"/>
        <v>-2689.6027242076866</v>
      </c>
      <c r="J380" s="77">
        <f t="shared" si="48"/>
        <v>0</v>
      </c>
      <c r="K380" s="87">
        <f t="shared" si="49"/>
        <v>0</v>
      </c>
      <c r="L380" s="76">
        <f t="shared" si="50"/>
        <v>276411.3943742807</v>
      </c>
      <c r="M380" s="76">
        <f t="shared" si="51"/>
        <v>0</v>
      </c>
      <c r="N380" s="76">
        <f t="shared" si="52"/>
        <v>276411.3943742807</v>
      </c>
    </row>
    <row r="381" spans="1:14" x14ac:dyDescent="0.3">
      <c r="A381" s="62" t="s">
        <v>26</v>
      </c>
      <c r="B381" s="63" t="s">
        <v>401</v>
      </c>
      <c r="C381" s="64">
        <v>444</v>
      </c>
      <c r="D381" s="78">
        <v>399397.66</v>
      </c>
      <c r="E381" s="78">
        <v>35900</v>
      </c>
      <c r="F381" s="76">
        <f t="shared" si="53"/>
        <v>4939.6256557103061</v>
      </c>
      <c r="G381" s="74">
        <f t="shared" si="45"/>
        <v>3.1368743094324322E-4</v>
      </c>
      <c r="H381" s="73">
        <f t="shared" si="46"/>
        <v>11.125283008356545</v>
      </c>
      <c r="I381" s="76">
        <f t="shared" si="47"/>
        <v>193.26565571030631</v>
      </c>
      <c r="J381" s="77">
        <f t="shared" si="48"/>
        <v>193.26565571030631</v>
      </c>
      <c r="K381" s="87">
        <f t="shared" si="49"/>
        <v>9.731537176343762E-5</v>
      </c>
      <c r="L381" s="76">
        <f t="shared" si="50"/>
        <v>68214.015266367496</v>
      </c>
      <c r="M381" s="76">
        <f t="shared" si="51"/>
        <v>5679.7765031976814</v>
      </c>
      <c r="N381" s="76">
        <f t="shared" si="52"/>
        <v>73893.79176956517</v>
      </c>
    </row>
    <row r="382" spans="1:14" x14ac:dyDescent="0.3">
      <c r="A382" s="62" t="s">
        <v>39</v>
      </c>
      <c r="B382" s="63" t="s">
        <v>402</v>
      </c>
      <c r="C382" s="64">
        <v>2623</v>
      </c>
      <c r="D382" s="78">
        <v>9838316</v>
      </c>
      <c r="E382" s="78">
        <v>1413500</v>
      </c>
      <c r="F382" s="76">
        <f t="shared" si="53"/>
        <v>18256.740621153167</v>
      </c>
      <c r="G382" s="74">
        <f t="shared" si="45"/>
        <v>1.1593813908198215E-3</v>
      </c>
      <c r="H382" s="73">
        <f t="shared" si="46"/>
        <v>6.9602518570923237</v>
      </c>
      <c r="I382" s="76">
        <f t="shared" si="47"/>
        <v>-9783.1293788468338</v>
      </c>
      <c r="J382" s="77">
        <f t="shared" si="48"/>
        <v>0</v>
      </c>
      <c r="K382" s="87">
        <f t="shared" si="49"/>
        <v>0</v>
      </c>
      <c r="L382" s="76">
        <f t="shared" si="50"/>
        <v>252117.40124593984</v>
      </c>
      <c r="M382" s="76">
        <f t="shared" si="51"/>
        <v>0</v>
      </c>
      <c r="N382" s="76">
        <f t="shared" si="52"/>
        <v>252117.40124593984</v>
      </c>
    </row>
    <row r="383" spans="1:14" x14ac:dyDescent="0.3">
      <c r="A383" s="62" t="s">
        <v>26</v>
      </c>
      <c r="B383" s="63" t="s">
        <v>403</v>
      </c>
      <c r="C383" s="64">
        <v>271</v>
      </c>
      <c r="D383" s="78">
        <v>203695.42</v>
      </c>
      <c r="E383" s="78">
        <v>25550</v>
      </c>
      <c r="F383" s="76">
        <f t="shared" si="53"/>
        <v>2160.5267639921722</v>
      </c>
      <c r="G383" s="74">
        <f t="shared" si="45"/>
        <v>1.3720272290216034E-4</v>
      </c>
      <c r="H383" s="73">
        <f t="shared" si="46"/>
        <v>7.97242348336595</v>
      </c>
      <c r="I383" s="76">
        <f t="shared" si="47"/>
        <v>-736.46323600782739</v>
      </c>
      <c r="J383" s="77">
        <f t="shared" si="48"/>
        <v>0</v>
      </c>
      <c r="K383" s="87">
        <f t="shared" si="49"/>
        <v>0</v>
      </c>
      <c r="L383" s="76">
        <f t="shared" si="50"/>
        <v>29835.905782047561</v>
      </c>
      <c r="M383" s="76">
        <f t="shared" si="51"/>
        <v>0</v>
      </c>
      <c r="N383" s="76">
        <f t="shared" si="52"/>
        <v>29835.905782047561</v>
      </c>
    </row>
    <row r="384" spans="1:14" x14ac:dyDescent="0.3">
      <c r="A384" s="62" t="s">
        <v>50</v>
      </c>
      <c r="B384" s="63" t="s">
        <v>404</v>
      </c>
      <c r="C384" s="64">
        <v>139</v>
      </c>
      <c r="D384" s="78">
        <v>756182.94</v>
      </c>
      <c r="E384" s="78">
        <v>242050</v>
      </c>
      <c r="F384" s="76">
        <f t="shared" si="53"/>
        <v>434.24676166081389</v>
      </c>
      <c r="G384" s="74">
        <f t="shared" si="45"/>
        <v>2.7576533234524178E-5</v>
      </c>
      <c r="H384" s="73">
        <f t="shared" si="46"/>
        <v>3.1240774220202434</v>
      </c>
      <c r="I384" s="76">
        <f t="shared" si="47"/>
        <v>-1051.6632383391861</v>
      </c>
      <c r="J384" s="77">
        <f t="shared" si="48"/>
        <v>0</v>
      </c>
      <c r="K384" s="87">
        <f t="shared" si="49"/>
        <v>0</v>
      </c>
      <c r="L384" s="76">
        <f t="shared" si="50"/>
        <v>5996.7530525431839</v>
      </c>
      <c r="M384" s="76">
        <f t="shared" si="51"/>
        <v>0</v>
      </c>
      <c r="N384" s="76">
        <f t="shared" si="52"/>
        <v>5996.7530525431839</v>
      </c>
    </row>
    <row r="385" spans="1:14" x14ac:dyDescent="0.3">
      <c r="A385" s="62" t="s">
        <v>18</v>
      </c>
      <c r="B385" s="63" t="s">
        <v>405</v>
      </c>
      <c r="C385" s="64">
        <v>22478</v>
      </c>
      <c r="D385" s="78">
        <v>34852613.060000002</v>
      </c>
      <c r="E385" s="78">
        <v>2824700</v>
      </c>
      <c r="F385" s="76">
        <f t="shared" si="53"/>
        <v>277345.21767362201</v>
      </c>
      <c r="G385" s="74">
        <f t="shared" si="45"/>
        <v>1.7612611740296484E-2</v>
      </c>
      <c r="H385" s="73">
        <f t="shared" si="46"/>
        <v>12.338518447976778</v>
      </c>
      <c r="I385" s="76">
        <f t="shared" si="47"/>
        <v>37055.397673622028</v>
      </c>
      <c r="J385" s="77">
        <f t="shared" si="48"/>
        <v>37055.397673622028</v>
      </c>
      <c r="K385" s="87">
        <f t="shared" si="49"/>
        <v>1.8658565005754656E-2</v>
      </c>
      <c r="L385" s="76">
        <f t="shared" si="50"/>
        <v>3830013.0882533416</v>
      </c>
      <c r="M385" s="76">
        <f t="shared" si="51"/>
        <v>1089000.4033554774</v>
      </c>
      <c r="N385" s="76">
        <f t="shared" si="52"/>
        <v>4919013.491608819</v>
      </c>
    </row>
    <row r="386" spans="1:14" x14ac:dyDescent="0.3">
      <c r="A386" s="62" t="s">
        <v>16</v>
      </c>
      <c r="B386" s="63" t="s">
        <v>406</v>
      </c>
      <c r="C386" s="64">
        <v>1357</v>
      </c>
      <c r="D386" s="78">
        <v>1431329.45</v>
      </c>
      <c r="E386" s="78">
        <v>146300</v>
      </c>
      <c r="F386" s="76">
        <f t="shared" si="53"/>
        <v>13276.241036568694</v>
      </c>
      <c r="G386" s="74">
        <f t="shared" si="45"/>
        <v>8.4309828995445121E-4</v>
      </c>
      <c r="H386" s="73">
        <f t="shared" si="46"/>
        <v>9.7835232399179759</v>
      </c>
      <c r="I386" s="76">
        <f t="shared" si="47"/>
        <v>-1230.088963431306</v>
      </c>
      <c r="J386" s="77">
        <f t="shared" si="48"/>
        <v>0</v>
      </c>
      <c r="K386" s="87">
        <f t="shared" si="49"/>
        <v>0</v>
      </c>
      <c r="L386" s="76">
        <f t="shared" si="50"/>
        <v>183338.935350607</v>
      </c>
      <c r="M386" s="76">
        <f t="shared" si="51"/>
        <v>0</v>
      </c>
      <c r="N386" s="76">
        <f t="shared" si="52"/>
        <v>183338.935350607</v>
      </c>
    </row>
    <row r="387" spans="1:14" x14ac:dyDescent="0.3">
      <c r="A387" s="62" t="s">
        <v>53</v>
      </c>
      <c r="B387" s="63" t="s">
        <v>407</v>
      </c>
      <c r="C387" s="64">
        <v>23130</v>
      </c>
      <c r="D387" s="78">
        <v>77367943</v>
      </c>
      <c r="E387" s="78">
        <v>7568500</v>
      </c>
      <c r="F387" s="76">
        <f t="shared" si="53"/>
        <v>236443.22145603489</v>
      </c>
      <c r="G387" s="74">
        <f t="shared" si="45"/>
        <v>1.5015159421391932E-2</v>
      </c>
      <c r="H387" s="73">
        <f t="shared" si="46"/>
        <v>10.222361498315387</v>
      </c>
      <c r="I387" s="76">
        <f t="shared" si="47"/>
        <v>-10816.478543965099</v>
      </c>
      <c r="J387" s="77">
        <f t="shared" si="48"/>
        <v>0</v>
      </c>
      <c r="K387" s="87">
        <f t="shared" si="49"/>
        <v>0</v>
      </c>
      <c r="L387" s="76">
        <f t="shared" si="50"/>
        <v>3265174.8618614301</v>
      </c>
      <c r="M387" s="76">
        <f t="shared" si="51"/>
        <v>0</v>
      </c>
      <c r="N387" s="76">
        <f t="shared" si="52"/>
        <v>3265174.8618614301</v>
      </c>
    </row>
    <row r="388" spans="1:14" x14ac:dyDescent="0.3">
      <c r="A388" s="62" t="s">
        <v>62</v>
      </c>
      <c r="B388" s="63" t="s">
        <v>408</v>
      </c>
      <c r="C388" s="64">
        <v>1474</v>
      </c>
      <c r="D388" s="78">
        <v>3163127</v>
      </c>
      <c r="E388" s="78">
        <v>275250</v>
      </c>
      <c r="F388" s="76">
        <f t="shared" si="53"/>
        <v>16938.961663941871</v>
      </c>
      <c r="G388" s="74">
        <f t="shared" si="45"/>
        <v>1.075696770880897E-3</v>
      </c>
      <c r="H388" s="73">
        <f t="shared" si="46"/>
        <v>11.491832879200727</v>
      </c>
      <c r="I388" s="76">
        <f t="shared" si="47"/>
        <v>1181.9016639418721</v>
      </c>
      <c r="J388" s="77">
        <f t="shared" si="48"/>
        <v>1181.9016639418721</v>
      </c>
      <c r="K388" s="87">
        <f t="shared" si="49"/>
        <v>5.9512487819735917E-4</v>
      </c>
      <c r="L388" s="76">
        <f t="shared" si="50"/>
        <v>233919.46476850787</v>
      </c>
      <c r="M388" s="76">
        <f t="shared" si="51"/>
        <v>34734.248437857888</v>
      </c>
      <c r="N388" s="76">
        <f t="shared" si="52"/>
        <v>268653.71320636576</v>
      </c>
    </row>
    <row r="389" spans="1:14" x14ac:dyDescent="0.3">
      <c r="A389" s="62" t="s">
        <v>62</v>
      </c>
      <c r="B389" s="63" t="s">
        <v>409</v>
      </c>
      <c r="C389" s="64">
        <v>2672</v>
      </c>
      <c r="D389" s="78">
        <v>5606526.3799999999</v>
      </c>
      <c r="E389" s="78">
        <v>491250</v>
      </c>
      <c r="F389" s="76">
        <f t="shared" si="53"/>
        <v>30494.938396661579</v>
      </c>
      <c r="G389" s="74">
        <f t="shared" si="45"/>
        <v>1.9365594782193439E-3</v>
      </c>
      <c r="H389" s="73">
        <f t="shared" si="46"/>
        <v>11.412776346055979</v>
      </c>
      <c r="I389" s="76">
        <f t="shared" si="47"/>
        <v>1931.2583966615784</v>
      </c>
      <c r="J389" s="77">
        <f t="shared" si="48"/>
        <v>1931.2583966615784</v>
      </c>
      <c r="K389" s="87">
        <f t="shared" si="49"/>
        <v>9.7244969962016693E-4</v>
      </c>
      <c r="L389" s="76">
        <f t="shared" si="50"/>
        <v>421121.42464319681</v>
      </c>
      <c r="M389" s="76">
        <f t="shared" si="51"/>
        <v>56756.675275009598</v>
      </c>
      <c r="N389" s="76">
        <f t="shared" si="52"/>
        <v>477878.0999182064</v>
      </c>
    </row>
    <row r="390" spans="1:14" x14ac:dyDescent="0.3">
      <c r="A390" s="62" t="s">
        <v>53</v>
      </c>
      <c r="B390" s="63" t="s">
        <v>410</v>
      </c>
      <c r="C390" s="64">
        <v>1962</v>
      </c>
      <c r="D390" s="78">
        <v>7367738</v>
      </c>
      <c r="E390" s="78">
        <v>862250</v>
      </c>
      <c r="F390" s="76">
        <f t="shared" si="53"/>
        <v>16764.861648013917</v>
      </c>
      <c r="G390" s="74">
        <f t="shared" si="45"/>
        <v>1.0646406725993431E-3</v>
      </c>
      <c r="H390" s="73">
        <f t="shared" si="46"/>
        <v>8.5447816758480712</v>
      </c>
      <c r="I390" s="76">
        <f t="shared" si="47"/>
        <v>-4208.9183519860835</v>
      </c>
      <c r="J390" s="77">
        <f t="shared" si="48"/>
        <v>0</v>
      </c>
      <c r="K390" s="87">
        <f t="shared" si="49"/>
        <v>0</v>
      </c>
      <c r="L390" s="76">
        <f t="shared" si="50"/>
        <v>231515.22161889685</v>
      </c>
      <c r="M390" s="76">
        <f t="shared" si="51"/>
        <v>0</v>
      </c>
      <c r="N390" s="76">
        <f t="shared" si="52"/>
        <v>231515.22161889685</v>
      </c>
    </row>
    <row r="391" spans="1:14" x14ac:dyDescent="0.3">
      <c r="A391" s="62" t="s">
        <v>16</v>
      </c>
      <c r="B391" s="63" t="s">
        <v>411</v>
      </c>
      <c r="C391" s="64">
        <v>698</v>
      </c>
      <c r="D391" s="78">
        <v>1104657</v>
      </c>
      <c r="E391" s="78">
        <v>131250</v>
      </c>
      <c r="F391" s="76">
        <f t="shared" si="53"/>
        <v>5874.6711314285712</v>
      </c>
      <c r="G391" s="74">
        <f t="shared" si="45"/>
        <v>3.7306683204301898E-4</v>
      </c>
      <c r="H391" s="73">
        <f t="shared" si="46"/>
        <v>8.4164342857142849</v>
      </c>
      <c r="I391" s="76">
        <f t="shared" si="47"/>
        <v>-1586.9488685714289</v>
      </c>
      <c r="J391" s="77">
        <f t="shared" si="48"/>
        <v>0</v>
      </c>
      <c r="K391" s="87">
        <f t="shared" si="49"/>
        <v>0</v>
      </c>
      <c r="L391" s="76">
        <f t="shared" si="50"/>
        <v>81126.573990662509</v>
      </c>
      <c r="M391" s="76">
        <f t="shared" si="51"/>
        <v>0</v>
      </c>
      <c r="N391" s="76">
        <f t="shared" si="52"/>
        <v>81126.573990662509</v>
      </c>
    </row>
    <row r="392" spans="1:14" x14ac:dyDescent="0.3">
      <c r="A392" s="62" t="s">
        <v>30</v>
      </c>
      <c r="B392" s="63" t="s">
        <v>412</v>
      </c>
      <c r="C392" s="64">
        <v>40</v>
      </c>
      <c r="D392" s="78">
        <v>150137.91</v>
      </c>
      <c r="E392" s="78">
        <v>15550</v>
      </c>
      <c r="F392" s="76">
        <f t="shared" si="53"/>
        <v>386.20684244372995</v>
      </c>
      <c r="G392" s="74">
        <f t="shared" si="45"/>
        <v>2.4525792167838826E-5</v>
      </c>
      <c r="H392" s="73">
        <f t="shared" si="46"/>
        <v>9.6551710610932471</v>
      </c>
      <c r="I392" s="76">
        <f t="shared" si="47"/>
        <v>-41.393157556270097</v>
      </c>
      <c r="J392" s="77">
        <f t="shared" si="48"/>
        <v>0</v>
      </c>
      <c r="K392" s="87">
        <f t="shared" si="49"/>
        <v>0</v>
      </c>
      <c r="L392" s="76">
        <f t="shared" si="50"/>
        <v>5333.3433103330735</v>
      </c>
      <c r="M392" s="76">
        <f t="shared" si="51"/>
        <v>0</v>
      </c>
      <c r="N392" s="76">
        <f t="shared" si="52"/>
        <v>5333.3433103330735</v>
      </c>
    </row>
    <row r="393" spans="1:14" x14ac:dyDescent="0.3">
      <c r="A393" s="62" t="s">
        <v>32</v>
      </c>
      <c r="B393" s="63" t="s">
        <v>413</v>
      </c>
      <c r="C393" s="64">
        <v>1204</v>
      </c>
      <c r="D393" s="78">
        <v>2995444</v>
      </c>
      <c r="E393" s="78">
        <v>351400</v>
      </c>
      <c r="F393" s="76">
        <f t="shared" si="53"/>
        <v>10263.274262948207</v>
      </c>
      <c r="G393" s="74">
        <f t="shared" si="45"/>
        <v>6.5176196760747868E-4</v>
      </c>
      <c r="H393" s="73">
        <f t="shared" si="46"/>
        <v>8.5243141718838924</v>
      </c>
      <c r="I393" s="76">
        <f t="shared" si="47"/>
        <v>-2607.485737051793</v>
      </c>
      <c r="J393" s="77">
        <f t="shared" si="48"/>
        <v>0</v>
      </c>
      <c r="K393" s="87">
        <f t="shared" si="49"/>
        <v>0</v>
      </c>
      <c r="L393" s="76">
        <f t="shared" si="50"/>
        <v>141731.21528882196</v>
      </c>
      <c r="M393" s="76">
        <f t="shared" si="51"/>
        <v>0</v>
      </c>
      <c r="N393" s="76">
        <f t="shared" si="52"/>
        <v>141731.21528882196</v>
      </c>
    </row>
    <row r="394" spans="1:14" x14ac:dyDescent="0.3">
      <c r="A394" s="62" t="s">
        <v>18</v>
      </c>
      <c r="B394" s="63" t="s">
        <v>414</v>
      </c>
      <c r="C394" s="64">
        <v>3020</v>
      </c>
      <c r="D394" s="78">
        <v>6374722</v>
      </c>
      <c r="E394" s="78">
        <v>1041250</v>
      </c>
      <c r="F394" s="76">
        <f t="shared" si="53"/>
        <v>18488.989618247298</v>
      </c>
      <c r="G394" s="74">
        <f t="shared" si="45"/>
        <v>1.17413019899183E-3</v>
      </c>
      <c r="H394" s="73">
        <f t="shared" si="46"/>
        <v>6.1221819927971186</v>
      </c>
      <c r="I394" s="76">
        <f t="shared" si="47"/>
        <v>-13794.810381752701</v>
      </c>
      <c r="J394" s="77">
        <f t="shared" si="48"/>
        <v>0</v>
      </c>
      <c r="K394" s="87">
        <f t="shared" si="49"/>
        <v>0</v>
      </c>
      <c r="L394" s="76">
        <f t="shared" si="50"/>
        <v>255324.65575014768</v>
      </c>
      <c r="M394" s="76">
        <f t="shared" si="51"/>
        <v>0</v>
      </c>
      <c r="N394" s="76">
        <f t="shared" si="52"/>
        <v>255324.65575014768</v>
      </c>
    </row>
    <row r="395" spans="1:14" x14ac:dyDescent="0.3">
      <c r="A395" s="62" t="s">
        <v>26</v>
      </c>
      <c r="B395" s="63" t="s">
        <v>415</v>
      </c>
      <c r="C395" s="64">
        <v>829</v>
      </c>
      <c r="D395" s="78">
        <v>742700.8</v>
      </c>
      <c r="E395" s="78">
        <v>68200</v>
      </c>
      <c r="F395" s="76">
        <f t="shared" si="53"/>
        <v>9027.8440351906174</v>
      </c>
      <c r="G395" s="74">
        <f t="shared" si="45"/>
        <v>5.733068454451542E-4</v>
      </c>
      <c r="H395" s="73">
        <f t="shared" si="46"/>
        <v>10.890041055718475</v>
      </c>
      <c r="I395" s="76">
        <f t="shared" si="47"/>
        <v>165.83403519061639</v>
      </c>
      <c r="J395" s="77">
        <f t="shared" si="48"/>
        <v>165.83403519061639</v>
      </c>
      <c r="K395" s="87">
        <f t="shared" si="49"/>
        <v>8.3502683010560505E-5</v>
      </c>
      <c r="L395" s="76">
        <f t="shared" si="50"/>
        <v>124670.47783812747</v>
      </c>
      <c r="M395" s="76">
        <f t="shared" si="51"/>
        <v>4873.603916041724</v>
      </c>
      <c r="N395" s="76">
        <f t="shared" si="52"/>
        <v>129544.08175416919</v>
      </c>
    </row>
    <row r="396" spans="1:14" x14ac:dyDescent="0.3">
      <c r="A396" s="62" t="s">
        <v>16</v>
      </c>
      <c r="B396" s="63" t="s">
        <v>416</v>
      </c>
      <c r="C396" s="64">
        <v>270</v>
      </c>
      <c r="D396" s="78">
        <v>731481.8</v>
      </c>
      <c r="E396" s="78">
        <v>47150</v>
      </c>
      <c r="F396" s="76">
        <f t="shared" si="53"/>
        <v>4188.7611028632027</v>
      </c>
      <c r="G396" s="74">
        <f t="shared" ref="G396:G459" si="54">IFERROR(F396/$F$498,"")</f>
        <v>2.6600430898507019E-4</v>
      </c>
      <c r="H396" s="73">
        <f t="shared" ref="H396:H459" si="55">IFERROR(D396/E396,"")</f>
        <v>15.513930010604454</v>
      </c>
      <c r="I396" s="76">
        <f t="shared" ref="I396:I459" si="56">IFERROR((H396-$H$4)*C396, "")</f>
        <v>1302.4611028632028</v>
      </c>
      <c r="J396" s="77">
        <f t="shared" ref="J396:J459" si="57">IF(I396&gt;0,I396,0)</f>
        <v>1302.4611028632028</v>
      </c>
      <c r="K396" s="87">
        <f t="shared" ref="K396:K459" si="58">IFERROR(J396/$J$498,"")</f>
        <v>6.5583036968833955E-4</v>
      </c>
      <c r="L396" s="76">
        <f t="shared" ref="L396:L459" si="59">IFERROR(($B$7*G396),"")</f>
        <v>57844.912496064295</v>
      </c>
      <c r="M396" s="76">
        <f t="shared" ref="M396:M459" si="60">IFERROR(($B$8*K396),"")</f>
        <v>38277.302509764333</v>
      </c>
      <c r="N396" s="76">
        <f t="shared" ref="N396:N459" si="61">IFERROR(L396+M396,"")</f>
        <v>96122.215005828621</v>
      </c>
    </row>
    <row r="397" spans="1:14" x14ac:dyDescent="0.3">
      <c r="A397" s="62" t="s">
        <v>22</v>
      </c>
      <c r="B397" s="63" t="s">
        <v>417</v>
      </c>
      <c r="C397" s="64">
        <v>4870</v>
      </c>
      <c r="D397" s="78">
        <v>5279742.58</v>
      </c>
      <c r="E397" s="78">
        <v>832100</v>
      </c>
      <c r="F397" s="76">
        <f t="shared" ref="F397:F460" si="62">IFERROR((C397*D397)/E397,"")</f>
        <v>30900.548449224851</v>
      </c>
      <c r="G397" s="74">
        <f t="shared" si="54"/>
        <v>1.9623174575120138E-3</v>
      </c>
      <c r="H397" s="73">
        <f t="shared" si="55"/>
        <v>6.3450818170892926</v>
      </c>
      <c r="I397" s="76">
        <f t="shared" si="56"/>
        <v>-21159.751550775141</v>
      </c>
      <c r="J397" s="77">
        <f t="shared" si="57"/>
        <v>0</v>
      </c>
      <c r="K397" s="87">
        <f t="shared" si="58"/>
        <v>0</v>
      </c>
      <c r="L397" s="76">
        <f t="shared" si="59"/>
        <v>426722.71758444596</v>
      </c>
      <c r="M397" s="76">
        <f t="shared" si="60"/>
        <v>0</v>
      </c>
      <c r="N397" s="76">
        <f t="shared" si="61"/>
        <v>426722.71758444596</v>
      </c>
    </row>
    <row r="398" spans="1:14" x14ac:dyDescent="0.3">
      <c r="A398" s="62" t="s">
        <v>37</v>
      </c>
      <c r="B398" s="63" t="s">
        <v>418</v>
      </c>
      <c r="C398" s="64">
        <v>8640</v>
      </c>
      <c r="D398" s="78">
        <v>18305260.43</v>
      </c>
      <c r="E398" s="78">
        <v>1530750</v>
      </c>
      <c r="F398" s="76">
        <f t="shared" si="62"/>
        <v>103320.23525409114</v>
      </c>
      <c r="G398" s="74">
        <f t="shared" si="54"/>
        <v>6.5612784085855667E-3</v>
      </c>
      <c r="H398" s="73">
        <f t="shared" si="55"/>
        <v>11.958360561816104</v>
      </c>
      <c r="I398" s="76">
        <f t="shared" si="56"/>
        <v>10958.635254091141</v>
      </c>
      <c r="J398" s="77">
        <f t="shared" si="57"/>
        <v>10958.635254091141</v>
      </c>
      <c r="K398" s="87">
        <f t="shared" si="58"/>
        <v>5.5180195356092053E-3</v>
      </c>
      <c r="L398" s="76">
        <f t="shared" si="59"/>
        <v>1426806.1177469499</v>
      </c>
      <c r="M398" s="76">
        <f t="shared" si="60"/>
        <v>322057.21598357114</v>
      </c>
      <c r="N398" s="76">
        <f t="shared" si="61"/>
        <v>1748863.3337305211</v>
      </c>
    </row>
    <row r="399" spans="1:14" x14ac:dyDescent="0.3">
      <c r="A399" s="62" t="s">
        <v>37</v>
      </c>
      <c r="B399" s="63" t="s">
        <v>419</v>
      </c>
      <c r="C399" s="64">
        <v>950</v>
      </c>
      <c r="D399" s="78">
        <v>2083898</v>
      </c>
      <c r="E399" s="78">
        <v>239800</v>
      </c>
      <c r="F399" s="76">
        <f t="shared" si="62"/>
        <v>8255.6426188490404</v>
      </c>
      <c r="G399" s="74">
        <f t="shared" si="54"/>
        <v>5.2426874107323678E-4</v>
      </c>
      <c r="H399" s="73">
        <f t="shared" si="55"/>
        <v>8.6901501251042532</v>
      </c>
      <c r="I399" s="76">
        <f t="shared" si="56"/>
        <v>-1899.8573811509589</v>
      </c>
      <c r="J399" s="77">
        <f t="shared" si="57"/>
        <v>0</v>
      </c>
      <c r="K399" s="87">
        <f t="shared" si="58"/>
        <v>0</v>
      </c>
      <c r="L399" s="76">
        <f t="shared" si="59"/>
        <v>114006.72255089397</v>
      </c>
      <c r="M399" s="76">
        <f t="shared" si="60"/>
        <v>0</v>
      </c>
      <c r="N399" s="76">
        <f t="shared" si="61"/>
        <v>114006.72255089397</v>
      </c>
    </row>
    <row r="400" spans="1:14" x14ac:dyDescent="0.3">
      <c r="A400" s="62" t="s">
        <v>26</v>
      </c>
      <c r="B400" s="63" t="s">
        <v>420</v>
      </c>
      <c r="C400" s="64">
        <v>449</v>
      </c>
      <c r="D400" s="78">
        <v>410929.56</v>
      </c>
      <c r="E400" s="78">
        <v>30650</v>
      </c>
      <c r="F400" s="76">
        <f t="shared" si="62"/>
        <v>6019.8163928221857</v>
      </c>
      <c r="G400" s="74">
        <f t="shared" si="54"/>
        <v>3.8228417913237071E-4</v>
      </c>
      <c r="H400" s="73">
        <f t="shared" si="55"/>
        <v>13.407163458401305</v>
      </c>
      <c r="I400" s="76">
        <f t="shared" si="56"/>
        <v>1220.0063928221862</v>
      </c>
      <c r="J400" s="77">
        <f t="shared" si="57"/>
        <v>1220.0063928221862</v>
      </c>
      <c r="K400" s="87">
        <f t="shared" si="58"/>
        <v>6.1431181466211368E-4</v>
      </c>
      <c r="L400" s="76">
        <f t="shared" si="59"/>
        <v>83130.964964115978</v>
      </c>
      <c r="M400" s="76">
        <f t="shared" si="60"/>
        <v>35854.087050464448</v>
      </c>
      <c r="N400" s="76">
        <f t="shared" si="61"/>
        <v>118985.05201458043</v>
      </c>
    </row>
    <row r="401" spans="1:14" x14ac:dyDescent="0.3">
      <c r="A401" s="62" t="s">
        <v>37</v>
      </c>
      <c r="B401" s="63" t="s">
        <v>421</v>
      </c>
      <c r="C401" s="64">
        <v>995</v>
      </c>
      <c r="D401" s="78">
        <v>1791518.26</v>
      </c>
      <c r="E401" s="78">
        <v>153400</v>
      </c>
      <c r="F401" s="76">
        <f t="shared" si="62"/>
        <v>11620.343342242504</v>
      </c>
      <c r="G401" s="74">
        <f t="shared" si="54"/>
        <v>7.3794167893929345E-4</v>
      </c>
      <c r="H401" s="73">
        <f t="shared" si="55"/>
        <v>11.6787370273794</v>
      </c>
      <c r="I401" s="76">
        <f t="shared" si="56"/>
        <v>983.79334224250351</v>
      </c>
      <c r="J401" s="77">
        <f t="shared" si="57"/>
        <v>983.79334224250351</v>
      </c>
      <c r="K401" s="87">
        <f t="shared" si="58"/>
        <v>4.9537107090682434E-4</v>
      </c>
      <c r="L401" s="76">
        <f t="shared" si="59"/>
        <v>160471.73073364768</v>
      </c>
      <c r="M401" s="76">
        <f t="shared" si="60"/>
        <v>28912.153526371778</v>
      </c>
      <c r="N401" s="76">
        <f t="shared" si="61"/>
        <v>189383.88426001946</v>
      </c>
    </row>
    <row r="402" spans="1:14" x14ac:dyDescent="0.3">
      <c r="A402" s="62" t="s">
        <v>28</v>
      </c>
      <c r="B402" s="63" t="s">
        <v>422</v>
      </c>
      <c r="C402" s="64">
        <v>630</v>
      </c>
      <c r="D402" s="78">
        <v>1270046.75</v>
      </c>
      <c r="E402" s="78">
        <v>85700</v>
      </c>
      <c r="F402" s="76">
        <f t="shared" si="62"/>
        <v>9336.3996791131849</v>
      </c>
      <c r="G402" s="74">
        <f t="shared" si="54"/>
        <v>5.9290145321329898E-4</v>
      </c>
      <c r="H402" s="73">
        <f t="shared" si="55"/>
        <v>14.81968203033839</v>
      </c>
      <c r="I402" s="76">
        <f t="shared" si="56"/>
        <v>2601.699679113186</v>
      </c>
      <c r="J402" s="77">
        <f t="shared" si="57"/>
        <v>2601.699679113186</v>
      </c>
      <c r="K402" s="87">
        <f t="shared" si="58"/>
        <v>1.3100380952797211E-3</v>
      </c>
      <c r="L402" s="76">
        <f t="shared" si="59"/>
        <v>128931.49291742324</v>
      </c>
      <c r="M402" s="76">
        <f t="shared" si="60"/>
        <v>76459.899983233292</v>
      </c>
      <c r="N402" s="76">
        <f t="shared" si="61"/>
        <v>205391.39290065653</v>
      </c>
    </row>
    <row r="403" spans="1:14" x14ac:dyDescent="0.3">
      <c r="A403" s="62" t="s">
        <v>32</v>
      </c>
      <c r="B403" s="63" t="s">
        <v>423</v>
      </c>
      <c r="C403" s="64">
        <v>284</v>
      </c>
      <c r="D403" s="78">
        <v>1327847.22</v>
      </c>
      <c r="E403" s="78">
        <v>162800</v>
      </c>
      <c r="F403" s="76">
        <f t="shared" si="62"/>
        <v>2316.3919562653564</v>
      </c>
      <c r="G403" s="74">
        <f t="shared" si="54"/>
        <v>1.4710083161433138E-4</v>
      </c>
      <c r="H403" s="73">
        <f t="shared" si="55"/>
        <v>8.1563097051597051</v>
      </c>
      <c r="I403" s="76">
        <f t="shared" si="56"/>
        <v>-719.56804373464365</v>
      </c>
      <c r="J403" s="77">
        <f t="shared" si="57"/>
        <v>0</v>
      </c>
      <c r="K403" s="87">
        <f t="shared" si="58"/>
        <v>0</v>
      </c>
      <c r="L403" s="76">
        <f t="shared" si="59"/>
        <v>31988.334193890321</v>
      </c>
      <c r="M403" s="76">
        <f t="shared" si="60"/>
        <v>0</v>
      </c>
      <c r="N403" s="76">
        <f t="shared" si="61"/>
        <v>31988.334193890321</v>
      </c>
    </row>
    <row r="404" spans="1:14" x14ac:dyDescent="0.3">
      <c r="A404" s="62" t="s">
        <v>18</v>
      </c>
      <c r="B404" s="63" t="s">
        <v>424</v>
      </c>
      <c r="C404" s="64">
        <v>7774</v>
      </c>
      <c r="D404" s="78">
        <v>14404289</v>
      </c>
      <c r="E404" s="78">
        <v>1257800</v>
      </c>
      <c r="F404" s="76">
        <f t="shared" si="62"/>
        <v>89027.621788837656</v>
      </c>
      <c r="G404" s="74">
        <f t="shared" si="54"/>
        <v>5.6536361069473339E-3</v>
      </c>
      <c r="H404" s="73">
        <f t="shared" si="55"/>
        <v>11.451970901574176</v>
      </c>
      <c r="I404" s="76">
        <f t="shared" si="56"/>
        <v>5923.561788837651</v>
      </c>
      <c r="J404" s="77">
        <f t="shared" si="57"/>
        <v>5923.561788837651</v>
      </c>
      <c r="K404" s="87">
        <f t="shared" si="58"/>
        <v>2.9827007572856045E-3</v>
      </c>
      <c r="L404" s="76">
        <f t="shared" si="59"/>
        <v>1229431.534920411</v>
      </c>
      <c r="M404" s="76">
        <f t="shared" si="60"/>
        <v>174084.25175092064</v>
      </c>
      <c r="N404" s="76">
        <f t="shared" si="61"/>
        <v>1403515.7866713316</v>
      </c>
    </row>
    <row r="405" spans="1:14" x14ac:dyDescent="0.3">
      <c r="A405" s="62" t="s">
        <v>28</v>
      </c>
      <c r="B405" s="63" t="s">
        <v>425</v>
      </c>
      <c r="C405" s="64">
        <v>1162</v>
      </c>
      <c r="D405" s="78">
        <v>3059754</v>
      </c>
      <c r="E405" s="78">
        <v>1240850</v>
      </c>
      <c r="F405" s="76">
        <f t="shared" si="62"/>
        <v>2865.3214715719064</v>
      </c>
      <c r="G405" s="74">
        <f t="shared" si="54"/>
        <v>1.8196021194538412E-4</v>
      </c>
      <c r="H405" s="73">
        <f t="shared" si="55"/>
        <v>2.4658532457589555</v>
      </c>
      <c r="I405" s="76">
        <f t="shared" si="56"/>
        <v>-9556.4585284280929</v>
      </c>
      <c r="J405" s="77">
        <f t="shared" si="57"/>
        <v>0</v>
      </c>
      <c r="K405" s="87">
        <f t="shared" si="58"/>
        <v>0</v>
      </c>
      <c r="L405" s="76">
        <f t="shared" si="59"/>
        <v>39568.804647960846</v>
      </c>
      <c r="M405" s="76">
        <f t="shared" si="60"/>
        <v>0</v>
      </c>
      <c r="N405" s="76">
        <f t="shared" si="61"/>
        <v>39568.804647960846</v>
      </c>
    </row>
    <row r="406" spans="1:14" x14ac:dyDescent="0.3">
      <c r="A406" s="62" t="s">
        <v>53</v>
      </c>
      <c r="B406" s="63" t="s">
        <v>426</v>
      </c>
      <c r="C406" s="64">
        <v>27110</v>
      </c>
      <c r="D406" s="78">
        <v>73553020</v>
      </c>
      <c r="E406" s="78">
        <v>7271250</v>
      </c>
      <c r="F406" s="76">
        <f t="shared" si="62"/>
        <v>274233.77991404507</v>
      </c>
      <c r="G406" s="74">
        <f t="shared" si="54"/>
        <v>1.7415022087685219E-2</v>
      </c>
      <c r="H406" s="73">
        <f t="shared" si="55"/>
        <v>10.115594980230359</v>
      </c>
      <c r="I406" s="76">
        <f t="shared" si="56"/>
        <v>-15572.120085954957</v>
      </c>
      <c r="J406" s="77">
        <f t="shared" si="57"/>
        <v>0</v>
      </c>
      <c r="K406" s="87">
        <f t="shared" si="58"/>
        <v>0</v>
      </c>
      <c r="L406" s="76">
        <f t="shared" si="59"/>
        <v>3787045.528032098</v>
      </c>
      <c r="M406" s="76">
        <f t="shared" si="60"/>
        <v>0</v>
      </c>
      <c r="N406" s="76">
        <f t="shared" si="61"/>
        <v>3787045.528032098</v>
      </c>
    </row>
    <row r="407" spans="1:14" x14ac:dyDescent="0.3">
      <c r="A407" s="62" t="s">
        <v>39</v>
      </c>
      <c r="B407" s="63" t="s">
        <v>427</v>
      </c>
      <c r="C407" s="64">
        <v>1546</v>
      </c>
      <c r="D407" s="78">
        <v>4713689</v>
      </c>
      <c r="E407" s="78">
        <v>448200</v>
      </c>
      <c r="F407" s="76">
        <f t="shared" si="62"/>
        <v>16259.17713966979</v>
      </c>
      <c r="G407" s="74">
        <f t="shared" si="54"/>
        <v>1.0325275358261364E-3</v>
      </c>
      <c r="H407" s="73">
        <f t="shared" si="55"/>
        <v>10.516932173136992</v>
      </c>
      <c r="I407" s="76">
        <f t="shared" si="56"/>
        <v>-267.56286033021024</v>
      </c>
      <c r="J407" s="77">
        <f t="shared" si="57"/>
        <v>0</v>
      </c>
      <c r="K407" s="87">
        <f t="shared" si="58"/>
        <v>0</v>
      </c>
      <c r="L407" s="76">
        <f t="shared" si="59"/>
        <v>224531.94531894583</v>
      </c>
      <c r="M407" s="76">
        <f t="shared" si="60"/>
        <v>0</v>
      </c>
      <c r="N407" s="76">
        <f t="shared" si="61"/>
        <v>224531.94531894583</v>
      </c>
    </row>
    <row r="408" spans="1:14" x14ac:dyDescent="0.3">
      <c r="A408" s="62" t="s">
        <v>28</v>
      </c>
      <c r="B408" s="63" t="s">
        <v>428</v>
      </c>
      <c r="C408" s="64">
        <v>641</v>
      </c>
      <c r="D408" s="78">
        <v>3535924</v>
      </c>
      <c r="E408" s="78">
        <v>945050</v>
      </c>
      <c r="F408" s="76">
        <f t="shared" si="62"/>
        <v>2398.3146754139993</v>
      </c>
      <c r="G408" s="74">
        <f t="shared" si="54"/>
        <v>1.5230327590804322E-4</v>
      </c>
      <c r="H408" s="73">
        <f t="shared" si="55"/>
        <v>3.7415205544680177</v>
      </c>
      <c r="I408" s="76">
        <f t="shared" si="56"/>
        <v>-4453.9753245860002</v>
      </c>
      <c r="J408" s="77">
        <f t="shared" si="57"/>
        <v>0</v>
      </c>
      <c r="K408" s="87">
        <f t="shared" si="58"/>
        <v>0</v>
      </c>
      <c r="L408" s="76">
        <f t="shared" si="59"/>
        <v>33119.650209347426</v>
      </c>
      <c r="M408" s="76">
        <f t="shared" si="60"/>
        <v>0</v>
      </c>
      <c r="N408" s="76">
        <f t="shared" si="61"/>
        <v>33119.650209347426</v>
      </c>
    </row>
    <row r="409" spans="1:14" x14ac:dyDescent="0.3">
      <c r="A409" s="62" t="s">
        <v>32</v>
      </c>
      <c r="B409" s="63" t="s">
        <v>429</v>
      </c>
      <c r="C409" s="64">
        <v>1806</v>
      </c>
      <c r="D409" s="78">
        <v>9301262</v>
      </c>
      <c r="E409" s="78">
        <v>1141050</v>
      </c>
      <c r="F409" s="76">
        <f t="shared" si="62"/>
        <v>14721.597802024451</v>
      </c>
      <c r="G409" s="74">
        <f t="shared" si="54"/>
        <v>9.3488464830493142E-4</v>
      </c>
      <c r="H409" s="73">
        <f t="shared" si="55"/>
        <v>8.1514937995705719</v>
      </c>
      <c r="I409" s="76">
        <f t="shared" si="56"/>
        <v>-4584.5421979755465</v>
      </c>
      <c r="J409" s="77">
        <f t="shared" si="57"/>
        <v>0</v>
      </c>
      <c r="K409" s="87">
        <f t="shared" si="58"/>
        <v>0</v>
      </c>
      <c r="L409" s="76">
        <f t="shared" si="59"/>
        <v>203298.66415114279</v>
      </c>
      <c r="M409" s="76">
        <f t="shared" si="60"/>
        <v>0</v>
      </c>
      <c r="N409" s="76">
        <f t="shared" si="61"/>
        <v>203298.66415114279</v>
      </c>
    </row>
    <row r="410" spans="1:14" x14ac:dyDescent="0.3">
      <c r="A410" s="62" t="s">
        <v>30</v>
      </c>
      <c r="B410" s="63" t="s">
        <v>430</v>
      </c>
      <c r="C410" s="64">
        <v>317</v>
      </c>
      <c r="D410" s="78">
        <v>353223</v>
      </c>
      <c r="E410" s="78">
        <v>28600</v>
      </c>
      <c r="F410" s="76">
        <f t="shared" si="62"/>
        <v>3915.0940909090909</v>
      </c>
      <c r="G410" s="74">
        <f t="shared" si="54"/>
        <v>2.4862527909551578E-4</v>
      </c>
      <c r="H410" s="73">
        <f t="shared" si="55"/>
        <v>12.350454545454545</v>
      </c>
      <c r="I410" s="76">
        <f t="shared" si="56"/>
        <v>526.36409090909081</v>
      </c>
      <c r="J410" s="77">
        <f t="shared" si="57"/>
        <v>526.36409090909081</v>
      </c>
      <c r="K410" s="87">
        <f t="shared" si="58"/>
        <v>2.6504097172092873E-4</v>
      </c>
      <c r="L410" s="76">
        <f t="shared" si="59"/>
        <v>54065.693779407404</v>
      </c>
      <c r="M410" s="76">
        <f t="shared" si="60"/>
        <v>15469.020528684827</v>
      </c>
      <c r="N410" s="76">
        <f t="shared" si="61"/>
        <v>69534.714308092225</v>
      </c>
    </row>
    <row r="411" spans="1:14" x14ac:dyDescent="0.3">
      <c r="A411" s="62" t="s">
        <v>30</v>
      </c>
      <c r="B411" s="63" t="s">
        <v>431</v>
      </c>
      <c r="C411" s="64">
        <v>398</v>
      </c>
      <c r="D411" s="78">
        <v>385506.2</v>
      </c>
      <c r="E411" s="78">
        <v>24650</v>
      </c>
      <c r="F411" s="76">
        <f t="shared" si="62"/>
        <v>6224.4003083164298</v>
      </c>
      <c r="G411" s="74">
        <f t="shared" si="54"/>
        <v>3.9527613587903449E-4</v>
      </c>
      <c r="H411" s="73">
        <f t="shared" si="55"/>
        <v>15.639196754563894</v>
      </c>
      <c r="I411" s="76">
        <f t="shared" si="56"/>
        <v>1969.7803083164301</v>
      </c>
      <c r="J411" s="77">
        <f t="shared" si="57"/>
        <v>1969.7803083164301</v>
      </c>
      <c r="K411" s="87">
        <f t="shared" si="58"/>
        <v>9.9184670080981123E-4</v>
      </c>
      <c r="L411" s="76">
        <f t="shared" si="59"/>
        <v>85956.17709707281</v>
      </c>
      <c r="M411" s="76">
        <f t="shared" si="60"/>
        <v>57888.774239366961</v>
      </c>
      <c r="N411" s="76">
        <f t="shared" si="61"/>
        <v>143844.95133643976</v>
      </c>
    </row>
    <row r="412" spans="1:14" x14ac:dyDescent="0.3">
      <c r="A412" s="62" t="s">
        <v>53</v>
      </c>
      <c r="B412" s="63" t="s">
        <v>432</v>
      </c>
      <c r="C412" s="64">
        <v>10685</v>
      </c>
      <c r="D412" s="78">
        <v>18957468</v>
      </c>
      <c r="E412" s="78">
        <v>2035150</v>
      </c>
      <c r="F412" s="76">
        <f t="shared" si="62"/>
        <v>99531.015197896966</v>
      </c>
      <c r="G412" s="74">
        <f t="shared" si="54"/>
        <v>6.3206466709695638E-3</v>
      </c>
      <c r="H412" s="73">
        <f t="shared" si="55"/>
        <v>9.3150224799154859</v>
      </c>
      <c r="I412" s="76">
        <f t="shared" si="56"/>
        <v>-14691.634802103028</v>
      </c>
      <c r="J412" s="77">
        <f t="shared" si="57"/>
        <v>0</v>
      </c>
      <c r="K412" s="87">
        <f t="shared" si="58"/>
        <v>0</v>
      </c>
      <c r="L412" s="76">
        <f t="shared" si="59"/>
        <v>1374478.6879422138</v>
      </c>
      <c r="M412" s="76">
        <f t="shared" si="60"/>
        <v>0</v>
      </c>
      <c r="N412" s="76">
        <f t="shared" si="61"/>
        <v>1374478.6879422138</v>
      </c>
    </row>
    <row r="413" spans="1:14" x14ac:dyDescent="0.3">
      <c r="A413" s="62" t="s">
        <v>37</v>
      </c>
      <c r="B413" s="63" t="s">
        <v>433</v>
      </c>
      <c r="C413" s="64">
        <v>608</v>
      </c>
      <c r="D413" s="78">
        <v>1033247</v>
      </c>
      <c r="E413" s="78">
        <v>99650</v>
      </c>
      <c r="F413" s="76">
        <f t="shared" si="62"/>
        <v>6304.206482689413</v>
      </c>
      <c r="G413" s="74">
        <f t="shared" si="54"/>
        <v>4.0034417049488228E-4</v>
      </c>
      <c r="H413" s="73">
        <f t="shared" si="55"/>
        <v>10.368760662318113</v>
      </c>
      <c r="I413" s="76">
        <f t="shared" si="56"/>
        <v>-195.31351731058686</v>
      </c>
      <c r="J413" s="77">
        <f t="shared" si="57"/>
        <v>0</v>
      </c>
      <c r="K413" s="87">
        <f t="shared" si="58"/>
        <v>0</v>
      </c>
      <c r="L413" s="76">
        <f t="shared" si="59"/>
        <v>87058.26457828423</v>
      </c>
      <c r="M413" s="76">
        <f t="shared" si="60"/>
        <v>0</v>
      </c>
      <c r="N413" s="76">
        <f t="shared" si="61"/>
        <v>87058.26457828423</v>
      </c>
    </row>
    <row r="414" spans="1:14" x14ac:dyDescent="0.3">
      <c r="A414" s="62" t="s">
        <v>30</v>
      </c>
      <c r="B414" s="63" t="s">
        <v>434</v>
      </c>
      <c r="C414" s="64">
        <v>1207</v>
      </c>
      <c r="D414" s="78">
        <v>1629330</v>
      </c>
      <c r="E414" s="78">
        <v>153400</v>
      </c>
      <c r="F414" s="76">
        <f t="shared" si="62"/>
        <v>12820.086766623208</v>
      </c>
      <c r="G414" s="74">
        <f t="shared" si="54"/>
        <v>8.1413053591268981E-4</v>
      </c>
      <c r="H414" s="73">
        <f t="shared" si="55"/>
        <v>10.621447196870927</v>
      </c>
      <c r="I414" s="76">
        <f t="shared" si="56"/>
        <v>-82.743233376791068</v>
      </c>
      <c r="J414" s="77">
        <f t="shared" si="57"/>
        <v>0</v>
      </c>
      <c r="K414" s="87">
        <f t="shared" si="58"/>
        <v>0</v>
      </c>
      <c r="L414" s="76">
        <f t="shared" si="59"/>
        <v>177039.64943247082</v>
      </c>
      <c r="M414" s="76">
        <f t="shared" si="60"/>
        <v>0</v>
      </c>
      <c r="N414" s="76">
        <f t="shared" si="61"/>
        <v>177039.64943247082</v>
      </c>
    </row>
    <row r="415" spans="1:14" x14ac:dyDescent="0.3">
      <c r="A415" s="62" t="s">
        <v>20</v>
      </c>
      <c r="B415" s="63" t="s">
        <v>435</v>
      </c>
      <c r="C415" s="64">
        <v>1143</v>
      </c>
      <c r="D415" s="78">
        <v>3105418.03</v>
      </c>
      <c r="E415" s="78">
        <v>282900</v>
      </c>
      <c r="F415" s="76">
        <f t="shared" si="62"/>
        <v>12546.810916542949</v>
      </c>
      <c r="G415" s="74">
        <f t="shared" si="54"/>
        <v>7.9677634648106564E-4</v>
      </c>
      <c r="H415" s="73">
        <f t="shared" si="55"/>
        <v>10.977087416048073</v>
      </c>
      <c r="I415" s="76">
        <f t="shared" si="56"/>
        <v>328.14091654294845</v>
      </c>
      <c r="J415" s="77">
        <f t="shared" si="57"/>
        <v>328.14091654294845</v>
      </c>
      <c r="K415" s="87">
        <f t="shared" si="58"/>
        <v>1.6522933247921752E-4</v>
      </c>
      <c r="L415" s="76">
        <f t="shared" si="59"/>
        <v>173265.83248588606</v>
      </c>
      <c r="M415" s="76">
        <f t="shared" si="60"/>
        <v>9643.5502762687738</v>
      </c>
      <c r="N415" s="76">
        <f t="shared" si="61"/>
        <v>182909.38276215483</v>
      </c>
    </row>
    <row r="416" spans="1:14" x14ac:dyDescent="0.3">
      <c r="A416" s="62" t="s">
        <v>26</v>
      </c>
      <c r="B416" s="63" t="s">
        <v>436</v>
      </c>
      <c r="C416" s="64">
        <v>250</v>
      </c>
      <c r="D416" s="78">
        <v>339816</v>
      </c>
      <c r="E416" s="78">
        <v>21500</v>
      </c>
      <c r="F416" s="76">
        <f t="shared" si="62"/>
        <v>3951.3488372093025</v>
      </c>
      <c r="G416" s="74">
        <f t="shared" si="54"/>
        <v>2.5092761109779321E-4</v>
      </c>
      <c r="H416" s="73">
        <f t="shared" si="55"/>
        <v>15.805395348837209</v>
      </c>
      <c r="I416" s="76">
        <f t="shared" si="56"/>
        <v>1278.8488372093022</v>
      </c>
      <c r="J416" s="77">
        <f t="shared" si="57"/>
        <v>1278.8488372093022</v>
      </c>
      <c r="K416" s="87">
        <f t="shared" si="58"/>
        <v>6.4394084693872745E-4</v>
      </c>
      <c r="L416" s="76">
        <f t="shared" si="59"/>
        <v>54566.355568371509</v>
      </c>
      <c r="M416" s="76">
        <f t="shared" si="60"/>
        <v>37583.374811356742</v>
      </c>
      <c r="N416" s="76">
        <f t="shared" si="61"/>
        <v>92149.730379728251</v>
      </c>
    </row>
    <row r="417" spans="1:14" x14ac:dyDescent="0.3">
      <c r="A417" s="62" t="s">
        <v>62</v>
      </c>
      <c r="B417" s="63" t="s">
        <v>437</v>
      </c>
      <c r="C417" s="64">
        <v>1555</v>
      </c>
      <c r="D417" s="78">
        <v>4061151.07</v>
      </c>
      <c r="E417" s="78">
        <v>372300</v>
      </c>
      <c r="F417" s="76">
        <f t="shared" si="62"/>
        <v>16962.368825812515</v>
      </c>
      <c r="G417" s="74">
        <f t="shared" si="54"/>
        <v>1.0771832261276396E-3</v>
      </c>
      <c r="H417" s="73">
        <f t="shared" si="55"/>
        <v>10.908275772226698</v>
      </c>
      <c r="I417" s="76">
        <f t="shared" si="56"/>
        <v>339.41882581251662</v>
      </c>
      <c r="J417" s="77">
        <f t="shared" si="57"/>
        <v>339.41882581251662</v>
      </c>
      <c r="K417" s="87">
        <f t="shared" si="58"/>
        <v>1.7090811658210776E-4</v>
      </c>
      <c r="L417" s="76">
        <f t="shared" si="59"/>
        <v>234242.70717764483</v>
      </c>
      <c r="M417" s="76">
        <f t="shared" si="60"/>
        <v>9974.9904581213868</v>
      </c>
      <c r="N417" s="76">
        <f t="shared" si="61"/>
        <v>244217.69763576621</v>
      </c>
    </row>
    <row r="418" spans="1:14" x14ac:dyDescent="0.3">
      <c r="A418" s="62" t="s">
        <v>35</v>
      </c>
      <c r="B418" s="63" t="s">
        <v>438</v>
      </c>
      <c r="C418" s="64">
        <v>266</v>
      </c>
      <c r="D418" s="78">
        <v>662039.66</v>
      </c>
      <c r="E418" s="78">
        <v>157200</v>
      </c>
      <c r="F418" s="76">
        <f t="shared" si="62"/>
        <v>1120.2452262086515</v>
      </c>
      <c r="G418" s="74">
        <f t="shared" si="54"/>
        <v>7.1140380168199763E-5</v>
      </c>
      <c r="H418" s="73">
        <f t="shared" si="55"/>
        <v>4.211448218829517</v>
      </c>
      <c r="I418" s="76">
        <f t="shared" si="56"/>
        <v>-1723.2947737913482</v>
      </c>
      <c r="J418" s="77">
        <f t="shared" si="57"/>
        <v>0</v>
      </c>
      <c r="K418" s="87">
        <f t="shared" si="58"/>
        <v>0</v>
      </c>
      <c r="L418" s="76">
        <f t="shared" si="59"/>
        <v>15470.084230843149</v>
      </c>
      <c r="M418" s="76">
        <f t="shared" si="60"/>
        <v>0</v>
      </c>
      <c r="N418" s="76">
        <f t="shared" si="61"/>
        <v>15470.084230843149</v>
      </c>
    </row>
    <row r="419" spans="1:14" x14ac:dyDescent="0.3">
      <c r="A419" s="62" t="s">
        <v>32</v>
      </c>
      <c r="B419" s="63" t="s">
        <v>439</v>
      </c>
      <c r="C419" s="64">
        <v>1052</v>
      </c>
      <c r="D419" s="78">
        <v>3382185</v>
      </c>
      <c r="E419" s="78">
        <v>484800</v>
      </c>
      <c r="F419" s="76">
        <f t="shared" si="62"/>
        <v>7339.2298267326732</v>
      </c>
      <c r="G419" s="74">
        <f t="shared" si="54"/>
        <v>4.6607259535717631E-4</v>
      </c>
      <c r="H419" s="73">
        <f t="shared" si="55"/>
        <v>6.9764542079207921</v>
      </c>
      <c r="I419" s="76">
        <f t="shared" si="56"/>
        <v>-3906.6501732673264</v>
      </c>
      <c r="J419" s="77">
        <f t="shared" si="57"/>
        <v>0</v>
      </c>
      <c r="K419" s="87">
        <f t="shared" si="58"/>
        <v>0</v>
      </c>
      <c r="L419" s="76">
        <f t="shared" si="59"/>
        <v>101351.47283182772</v>
      </c>
      <c r="M419" s="76">
        <f t="shared" si="60"/>
        <v>0</v>
      </c>
      <c r="N419" s="76">
        <f t="shared" si="61"/>
        <v>101351.47283182772</v>
      </c>
    </row>
    <row r="420" spans="1:14" x14ac:dyDescent="0.3">
      <c r="A420" s="62" t="s">
        <v>35</v>
      </c>
      <c r="B420" s="63" t="s">
        <v>440</v>
      </c>
      <c r="C420" s="64">
        <v>426</v>
      </c>
      <c r="D420" s="78">
        <v>974478.49</v>
      </c>
      <c r="E420" s="78">
        <v>81650</v>
      </c>
      <c r="F420" s="76">
        <f t="shared" si="62"/>
        <v>5084.2356</v>
      </c>
      <c r="G420" s="74">
        <f t="shared" si="54"/>
        <v>3.2287078309881388E-4</v>
      </c>
      <c r="H420" s="73">
        <f t="shared" si="55"/>
        <v>11.934825352112677</v>
      </c>
      <c r="I420" s="76">
        <f t="shared" si="56"/>
        <v>530.29560000000049</v>
      </c>
      <c r="J420" s="77">
        <f t="shared" si="57"/>
        <v>530.29560000000049</v>
      </c>
      <c r="K420" s="87">
        <f t="shared" si="58"/>
        <v>2.670206109246303E-4</v>
      </c>
      <c r="L420" s="76">
        <f t="shared" si="59"/>
        <v>70211.013750664017</v>
      </c>
      <c r="M420" s="76">
        <f t="shared" si="60"/>
        <v>15584.56145536726</v>
      </c>
      <c r="N420" s="76">
        <f t="shared" si="61"/>
        <v>85795.575206031281</v>
      </c>
    </row>
    <row r="421" spans="1:14" x14ac:dyDescent="0.3">
      <c r="A421" s="62" t="s">
        <v>50</v>
      </c>
      <c r="B421" s="63" t="s">
        <v>441</v>
      </c>
      <c r="C421" s="64">
        <v>1149</v>
      </c>
      <c r="D421" s="78">
        <v>1325610</v>
      </c>
      <c r="E421" s="78">
        <v>141900</v>
      </c>
      <c r="F421" s="76">
        <f t="shared" si="62"/>
        <v>10733.797674418605</v>
      </c>
      <c r="G421" s="74">
        <f t="shared" si="54"/>
        <v>6.8164222381113942E-4</v>
      </c>
      <c r="H421" s="73">
        <f t="shared" si="55"/>
        <v>9.3418604651162784</v>
      </c>
      <c r="I421" s="76">
        <f t="shared" si="56"/>
        <v>-1549.0123255813955</v>
      </c>
      <c r="J421" s="77">
        <f t="shared" si="57"/>
        <v>0</v>
      </c>
      <c r="K421" s="87">
        <f t="shared" si="58"/>
        <v>0</v>
      </c>
      <c r="L421" s="76">
        <f t="shared" si="59"/>
        <v>148228.93260797166</v>
      </c>
      <c r="M421" s="76">
        <f t="shared" si="60"/>
        <v>0</v>
      </c>
      <c r="N421" s="76">
        <f t="shared" si="61"/>
        <v>148228.93260797166</v>
      </c>
    </row>
    <row r="422" spans="1:14" x14ac:dyDescent="0.3">
      <c r="A422" s="62" t="s">
        <v>32</v>
      </c>
      <c r="B422" s="63" t="s">
        <v>442</v>
      </c>
      <c r="C422" s="64">
        <v>1232</v>
      </c>
      <c r="D422" s="78">
        <v>2821050.13</v>
      </c>
      <c r="E422" s="78">
        <v>299400</v>
      </c>
      <c r="F422" s="76">
        <f t="shared" si="62"/>
        <v>11608.329192251169</v>
      </c>
      <c r="G422" s="74">
        <f t="shared" si="54"/>
        <v>7.3717872884784428E-4</v>
      </c>
      <c r="H422" s="73">
        <f t="shared" si="55"/>
        <v>9.4223451235804934</v>
      </c>
      <c r="I422" s="76">
        <f t="shared" si="56"/>
        <v>-1561.7508077488314</v>
      </c>
      <c r="J422" s="77">
        <f t="shared" si="57"/>
        <v>0</v>
      </c>
      <c r="K422" s="87">
        <f t="shared" si="58"/>
        <v>0</v>
      </c>
      <c r="L422" s="76">
        <f t="shared" si="59"/>
        <v>160305.82070968181</v>
      </c>
      <c r="M422" s="76">
        <f t="shared" si="60"/>
        <v>0</v>
      </c>
      <c r="N422" s="76">
        <f t="shared" si="61"/>
        <v>160305.82070968181</v>
      </c>
    </row>
    <row r="423" spans="1:14" x14ac:dyDescent="0.3">
      <c r="A423" s="62" t="s">
        <v>35</v>
      </c>
      <c r="B423" s="63" t="s">
        <v>443</v>
      </c>
      <c r="C423" s="64">
        <v>1025</v>
      </c>
      <c r="D423" s="78">
        <v>1536402</v>
      </c>
      <c r="E423" s="78">
        <v>131850</v>
      </c>
      <c r="F423" s="76">
        <f t="shared" si="62"/>
        <v>11943.967007963594</v>
      </c>
      <c r="G423" s="74">
        <f t="shared" si="54"/>
        <v>7.5849317076643794E-4</v>
      </c>
      <c r="H423" s="73">
        <f t="shared" si="55"/>
        <v>11.652650739476679</v>
      </c>
      <c r="I423" s="76">
        <f t="shared" si="56"/>
        <v>986.71700796359596</v>
      </c>
      <c r="J423" s="77">
        <f t="shared" si="57"/>
        <v>986.71700796359596</v>
      </c>
      <c r="K423" s="87">
        <f t="shared" si="58"/>
        <v>4.9684322908989339E-4</v>
      </c>
      <c r="L423" s="76">
        <f t="shared" si="59"/>
        <v>164940.82843714193</v>
      </c>
      <c r="M423" s="76">
        <f t="shared" si="60"/>
        <v>28998.075506688634</v>
      </c>
      <c r="N423" s="76">
        <f t="shared" si="61"/>
        <v>193938.90394383058</v>
      </c>
    </row>
    <row r="424" spans="1:14" x14ac:dyDescent="0.3">
      <c r="A424" s="62" t="s">
        <v>32</v>
      </c>
      <c r="B424" s="63" t="s">
        <v>444</v>
      </c>
      <c r="C424" s="64">
        <v>1669</v>
      </c>
      <c r="D424" s="78">
        <v>3996358</v>
      </c>
      <c r="E424" s="78">
        <v>582300</v>
      </c>
      <c r="F424" s="76">
        <f t="shared" si="62"/>
        <v>11454.441871887344</v>
      </c>
      <c r="G424" s="74">
        <f t="shared" si="54"/>
        <v>7.2740622349131703E-4</v>
      </c>
      <c r="H424" s="73">
        <f t="shared" si="55"/>
        <v>6.8630568435514343</v>
      </c>
      <c r="I424" s="76">
        <f t="shared" si="56"/>
        <v>-6387.1681281126557</v>
      </c>
      <c r="J424" s="77">
        <f t="shared" si="57"/>
        <v>0</v>
      </c>
      <c r="K424" s="87">
        <f t="shared" si="58"/>
        <v>0</v>
      </c>
      <c r="L424" s="76">
        <f t="shared" si="59"/>
        <v>158180.70582198512</v>
      </c>
      <c r="M424" s="76">
        <f t="shared" si="60"/>
        <v>0</v>
      </c>
      <c r="N424" s="76">
        <f t="shared" si="61"/>
        <v>158180.70582198512</v>
      </c>
    </row>
    <row r="425" spans="1:14" x14ac:dyDescent="0.3">
      <c r="A425" s="62" t="s">
        <v>32</v>
      </c>
      <c r="B425" s="63" t="s">
        <v>445</v>
      </c>
      <c r="C425" s="64">
        <v>359</v>
      </c>
      <c r="D425" s="78">
        <v>1980744.07</v>
      </c>
      <c r="E425" s="78">
        <v>212700</v>
      </c>
      <c r="F425" s="76">
        <f t="shared" si="62"/>
        <v>3343.1458445228022</v>
      </c>
      <c r="G425" s="74">
        <f t="shared" si="54"/>
        <v>2.1230411054016119E-4</v>
      </c>
      <c r="H425" s="73">
        <f t="shared" si="55"/>
        <v>9.3123839680300904</v>
      </c>
      <c r="I425" s="76">
        <f t="shared" si="56"/>
        <v>-494.56415547719735</v>
      </c>
      <c r="J425" s="77">
        <f t="shared" si="57"/>
        <v>0</v>
      </c>
      <c r="K425" s="87">
        <f t="shared" si="58"/>
        <v>0</v>
      </c>
      <c r="L425" s="76">
        <f t="shared" si="59"/>
        <v>46167.344971241255</v>
      </c>
      <c r="M425" s="76">
        <f t="shared" si="60"/>
        <v>0</v>
      </c>
      <c r="N425" s="76">
        <f t="shared" si="61"/>
        <v>46167.344971241255</v>
      </c>
    </row>
    <row r="426" spans="1:14" x14ac:dyDescent="0.3">
      <c r="A426" s="62" t="s">
        <v>62</v>
      </c>
      <c r="B426" s="63" t="s">
        <v>446</v>
      </c>
      <c r="C426" s="64">
        <v>1422</v>
      </c>
      <c r="D426" s="78">
        <v>2088513</v>
      </c>
      <c r="E426" s="78">
        <v>248350</v>
      </c>
      <c r="F426" s="76">
        <f t="shared" si="62"/>
        <v>11958.387300181195</v>
      </c>
      <c r="G426" s="74">
        <f t="shared" si="54"/>
        <v>7.5940892121687149E-4</v>
      </c>
      <c r="H426" s="73">
        <f t="shared" si="55"/>
        <v>8.4095550634185621</v>
      </c>
      <c r="I426" s="76">
        <f t="shared" si="56"/>
        <v>-3242.7926998188041</v>
      </c>
      <c r="J426" s="77">
        <f t="shared" si="57"/>
        <v>0</v>
      </c>
      <c r="K426" s="87">
        <f t="shared" si="58"/>
        <v>0</v>
      </c>
      <c r="L426" s="76">
        <f t="shared" si="59"/>
        <v>165139.96620628436</v>
      </c>
      <c r="M426" s="76">
        <f t="shared" si="60"/>
        <v>0</v>
      </c>
      <c r="N426" s="76">
        <f t="shared" si="61"/>
        <v>165139.96620628436</v>
      </c>
    </row>
    <row r="427" spans="1:14" x14ac:dyDescent="0.3">
      <c r="A427" s="62" t="s">
        <v>35</v>
      </c>
      <c r="B427" s="63" t="s">
        <v>447</v>
      </c>
      <c r="C427" s="64">
        <v>409</v>
      </c>
      <c r="D427" s="78">
        <v>1583583</v>
      </c>
      <c r="E427" s="78">
        <v>174450</v>
      </c>
      <c r="F427" s="76">
        <f t="shared" si="62"/>
        <v>3712.728271711092</v>
      </c>
      <c r="G427" s="74">
        <f t="shared" si="54"/>
        <v>2.3577418098415153E-4</v>
      </c>
      <c r="H427" s="73">
        <f t="shared" si="55"/>
        <v>9.077575236457438</v>
      </c>
      <c r="I427" s="76">
        <f t="shared" si="56"/>
        <v>-659.48172828890768</v>
      </c>
      <c r="J427" s="77">
        <f t="shared" si="57"/>
        <v>0</v>
      </c>
      <c r="K427" s="87">
        <f t="shared" si="58"/>
        <v>0</v>
      </c>
      <c r="L427" s="76">
        <f t="shared" si="59"/>
        <v>51271.112561657559</v>
      </c>
      <c r="M427" s="76">
        <f t="shared" si="60"/>
        <v>0</v>
      </c>
      <c r="N427" s="76">
        <f t="shared" si="61"/>
        <v>51271.112561657559</v>
      </c>
    </row>
    <row r="428" spans="1:14" x14ac:dyDescent="0.3">
      <c r="A428" s="62" t="s">
        <v>20</v>
      </c>
      <c r="B428" s="63" t="s">
        <v>448</v>
      </c>
      <c r="C428" s="64">
        <v>67</v>
      </c>
      <c r="D428" s="78">
        <v>104507.49</v>
      </c>
      <c r="E428" s="78">
        <v>8000</v>
      </c>
      <c r="F428" s="76">
        <f t="shared" si="62"/>
        <v>875.25022875000002</v>
      </c>
      <c r="G428" s="74">
        <f t="shared" si="54"/>
        <v>5.558214626480498E-5</v>
      </c>
      <c r="H428" s="73">
        <f t="shared" si="55"/>
        <v>13.063436250000001</v>
      </c>
      <c r="I428" s="76">
        <f t="shared" si="56"/>
        <v>159.02022875000006</v>
      </c>
      <c r="J428" s="77">
        <f t="shared" si="57"/>
        <v>159.02022875000006</v>
      </c>
      <c r="K428" s="87">
        <f t="shared" si="58"/>
        <v>8.0071715907504109E-5</v>
      </c>
      <c r="L428" s="76">
        <f t="shared" si="59"/>
        <v>12086.813177193852</v>
      </c>
      <c r="M428" s="76">
        <f t="shared" si="60"/>
        <v>4673.3567610233486</v>
      </c>
      <c r="N428" s="76">
        <f t="shared" si="61"/>
        <v>16760.169938217201</v>
      </c>
    </row>
    <row r="429" spans="1:14" x14ac:dyDescent="0.3">
      <c r="A429" s="62" t="s">
        <v>50</v>
      </c>
      <c r="B429" s="63" t="s">
        <v>449</v>
      </c>
      <c r="C429" s="64">
        <v>545</v>
      </c>
      <c r="D429" s="78">
        <v>939564</v>
      </c>
      <c r="E429" s="78">
        <v>65300</v>
      </c>
      <c r="F429" s="76">
        <f t="shared" si="62"/>
        <v>7841.6903522205203</v>
      </c>
      <c r="G429" s="74">
        <f t="shared" si="54"/>
        <v>4.9798099538106639E-4</v>
      </c>
      <c r="H429" s="73">
        <f t="shared" si="55"/>
        <v>14.388422664624809</v>
      </c>
      <c r="I429" s="76">
        <f t="shared" si="56"/>
        <v>2015.640352220521</v>
      </c>
      <c r="J429" s="77">
        <f t="shared" si="57"/>
        <v>2015.640352220521</v>
      </c>
      <c r="K429" s="87">
        <f t="shared" si="58"/>
        <v>1.014938683734619E-3</v>
      </c>
      <c r="L429" s="76">
        <f t="shared" si="59"/>
        <v>108290.22737423978</v>
      </c>
      <c r="M429" s="76">
        <f t="shared" si="60"/>
        <v>59236.52947733074</v>
      </c>
      <c r="N429" s="76">
        <f t="shared" si="61"/>
        <v>167526.75685157051</v>
      </c>
    </row>
    <row r="430" spans="1:14" x14ac:dyDescent="0.3">
      <c r="A430" s="62" t="s">
        <v>37</v>
      </c>
      <c r="B430" s="63" t="s">
        <v>450</v>
      </c>
      <c r="C430" s="64">
        <v>43</v>
      </c>
      <c r="D430" s="78">
        <v>423159.4</v>
      </c>
      <c r="E430" s="78">
        <v>77100</v>
      </c>
      <c r="F430" s="76">
        <f t="shared" si="62"/>
        <v>236.00329701686121</v>
      </c>
      <c r="G430" s="74">
        <f t="shared" si="54"/>
        <v>1.4987222331265678E-5</v>
      </c>
      <c r="H430" s="73">
        <f t="shared" si="55"/>
        <v>5.4884487678339822</v>
      </c>
      <c r="I430" s="76">
        <f t="shared" si="56"/>
        <v>-223.66670298313875</v>
      </c>
      <c r="J430" s="77">
        <f t="shared" si="57"/>
        <v>0</v>
      </c>
      <c r="K430" s="87">
        <f t="shared" si="58"/>
        <v>0</v>
      </c>
      <c r="L430" s="76">
        <f t="shared" si="59"/>
        <v>3259.0997026284322</v>
      </c>
      <c r="M430" s="76">
        <f t="shared" si="60"/>
        <v>0</v>
      </c>
      <c r="N430" s="76">
        <f t="shared" si="61"/>
        <v>3259.0997026284322</v>
      </c>
    </row>
    <row r="431" spans="1:14" x14ac:dyDescent="0.3">
      <c r="A431" s="62" t="s">
        <v>39</v>
      </c>
      <c r="B431" s="63" t="s">
        <v>451</v>
      </c>
      <c r="C431" s="64">
        <v>2772</v>
      </c>
      <c r="D431" s="78">
        <v>8658818</v>
      </c>
      <c r="E431" s="78">
        <v>641650</v>
      </c>
      <c r="F431" s="76">
        <f t="shared" si="62"/>
        <v>37407.065372087585</v>
      </c>
      <c r="G431" s="74">
        <f t="shared" si="54"/>
        <v>2.3755092093124958E-3</v>
      </c>
      <c r="H431" s="73">
        <f t="shared" si="55"/>
        <v>13.494612327592925</v>
      </c>
      <c r="I431" s="76">
        <f t="shared" si="56"/>
        <v>7774.3853720875904</v>
      </c>
      <c r="J431" s="77">
        <f t="shared" si="57"/>
        <v>7774.3853720875904</v>
      </c>
      <c r="K431" s="87">
        <f t="shared" si="58"/>
        <v>3.9146489837334798E-3</v>
      </c>
      <c r="L431" s="76">
        <f t="shared" si="59"/>
        <v>516574.79862098239</v>
      </c>
      <c r="M431" s="76">
        <f t="shared" si="60"/>
        <v>228477.07318146183</v>
      </c>
      <c r="N431" s="76">
        <f t="shared" si="61"/>
        <v>745051.87180244422</v>
      </c>
    </row>
    <row r="432" spans="1:14" x14ac:dyDescent="0.3">
      <c r="A432" s="62" t="s">
        <v>62</v>
      </c>
      <c r="B432" s="63" t="s">
        <v>452</v>
      </c>
      <c r="C432" s="64">
        <v>807</v>
      </c>
      <c r="D432" s="78">
        <v>1071477</v>
      </c>
      <c r="E432" s="78">
        <v>76250</v>
      </c>
      <c r="F432" s="76">
        <f t="shared" si="62"/>
        <v>11340.091003278689</v>
      </c>
      <c r="G432" s="74">
        <f t="shared" si="54"/>
        <v>7.2014445251915641E-4</v>
      </c>
      <c r="H432" s="73">
        <f t="shared" si="55"/>
        <v>14.052157377049181</v>
      </c>
      <c r="I432" s="76">
        <f t="shared" si="56"/>
        <v>2713.2610032786893</v>
      </c>
      <c r="J432" s="77">
        <f t="shared" si="57"/>
        <v>2713.2610032786893</v>
      </c>
      <c r="K432" s="87">
        <f t="shared" si="58"/>
        <v>1.3662127513285991E-3</v>
      </c>
      <c r="L432" s="76">
        <f t="shared" si="59"/>
        <v>156601.57160399519</v>
      </c>
      <c r="M432" s="76">
        <f t="shared" si="60"/>
        <v>79738.51348200535</v>
      </c>
      <c r="N432" s="76">
        <f t="shared" si="61"/>
        <v>236340.08508600056</v>
      </c>
    </row>
    <row r="433" spans="1:14" x14ac:dyDescent="0.3">
      <c r="A433" s="62" t="s">
        <v>20</v>
      </c>
      <c r="B433" s="63" t="s">
        <v>453</v>
      </c>
      <c r="C433" s="64">
        <v>188</v>
      </c>
      <c r="D433" s="78">
        <v>314106</v>
      </c>
      <c r="E433" s="78">
        <v>26050</v>
      </c>
      <c r="F433" s="76">
        <f t="shared" si="62"/>
        <v>2266.8686372360844</v>
      </c>
      <c r="G433" s="74">
        <f t="shared" si="54"/>
        <v>1.4395588829254011E-4</v>
      </c>
      <c r="H433" s="73">
        <f t="shared" si="55"/>
        <v>12.057811900191938</v>
      </c>
      <c r="I433" s="76">
        <f t="shared" si="56"/>
        <v>257.14863723608443</v>
      </c>
      <c r="J433" s="77">
        <f t="shared" si="57"/>
        <v>257.14863723608443</v>
      </c>
      <c r="K433" s="87">
        <f t="shared" si="58"/>
        <v>1.2948247395078394E-4</v>
      </c>
      <c r="L433" s="76">
        <f t="shared" si="59"/>
        <v>31304.439365463659</v>
      </c>
      <c r="M433" s="76">
        <f t="shared" si="60"/>
        <v>7557.1977971714186</v>
      </c>
      <c r="N433" s="76">
        <f t="shared" si="61"/>
        <v>38861.637162635074</v>
      </c>
    </row>
    <row r="434" spans="1:14" x14ac:dyDescent="0.3">
      <c r="A434" s="62" t="s">
        <v>41</v>
      </c>
      <c r="B434" s="63" t="s">
        <v>454</v>
      </c>
      <c r="C434" s="64">
        <v>9690</v>
      </c>
      <c r="D434" s="78">
        <v>20339580.129999999</v>
      </c>
      <c r="E434" s="78">
        <v>1647650</v>
      </c>
      <c r="F434" s="76">
        <f t="shared" si="62"/>
        <v>119619.17364713378</v>
      </c>
      <c r="G434" s="74">
        <f t="shared" si="54"/>
        <v>7.5963309546636833E-3</v>
      </c>
      <c r="H434" s="73">
        <f t="shared" si="55"/>
        <v>12.344599963584498</v>
      </c>
      <c r="I434" s="76">
        <f t="shared" si="56"/>
        <v>16033.073647133791</v>
      </c>
      <c r="J434" s="77">
        <f t="shared" si="57"/>
        <v>16033.073647133791</v>
      </c>
      <c r="K434" s="87">
        <f t="shared" si="58"/>
        <v>8.0731598004155636E-3</v>
      </c>
      <c r="L434" s="76">
        <f t="shared" si="59"/>
        <v>1651887.1481451367</v>
      </c>
      <c r="M434" s="76">
        <f t="shared" si="60"/>
        <v>471187.05411130254</v>
      </c>
      <c r="N434" s="76">
        <f t="shared" si="61"/>
        <v>2123074.2022564393</v>
      </c>
    </row>
    <row r="435" spans="1:14" x14ac:dyDescent="0.3">
      <c r="A435" s="62" t="s">
        <v>32</v>
      </c>
      <c r="B435" s="63" t="s">
        <v>455</v>
      </c>
      <c r="C435" s="64">
        <v>1570</v>
      </c>
      <c r="D435" s="78">
        <v>6592682</v>
      </c>
      <c r="E435" s="78">
        <v>813500</v>
      </c>
      <c r="F435" s="76">
        <f t="shared" si="62"/>
        <v>12723.430534726491</v>
      </c>
      <c r="G435" s="74">
        <f t="shared" si="54"/>
        <v>8.0799245032045779E-4</v>
      </c>
      <c r="H435" s="73">
        <f t="shared" si="55"/>
        <v>8.1040958819913946</v>
      </c>
      <c r="I435" s="76">
        <f t="shared" si="56"/>
        <v>-4059.8694652735098</v>
      </c>
      <c r="J435" s="77">
        <f t="shared" si="57"/>
        <v>0</v>
      </c>
      <c r="K435" s="87">
        <f t="shared" si="58"/>
        <v>0</v>
      </c>
      <c r="L435" s="76">
        <f t="shared" si="59"/>
        <v>175704.87021280057</v>
      </c>
      <c r="M435" s="76">
        <f t="shared" si="60"/>
        <v>0</v>
      </c>
      <c r="N435" s="76">
        <f t="shared" si="61"/>
        <v>175704.87021280057</v>
      </c>
    </row>
    <row r="436" spans="1:14" x14ac:dyDescent="0.3">
      <c r="A436" s="62" t="s">
        <v>32</v>
      </c>
      <c r="B436" s="63" t="s">
        <v>456</v>
      </c>
      <c r="C436" s="64">
        <v>1639</v>
      </c>
      <c r="D436" s="78">
        <v>4651509.24</v>
      </c>
      <c r="E436" s="78">
        <v>591950</v>
      </c>
      <c r="F436" s="76">
        <f t="shared" si="62"/>
        <v>12879.168247926345</v>
      </c>
      <c r="G436" s="74">
        <f t="shared" si="54"/>
        <v>8.1788246356430806E-4</v>
      </c>
      <c r="H436" s="73">
        <f t="shared" si="55"/>
        <v>7.8579427992229078</v>
      </c>
      <c r="I436" s="76">
        <f t="shared" si="56"/>
        <v>-4641.7417520736535</v>
      </c>
      <c r="J436" s="77">
        <f t="shared" si="57"/>
        <v>0</v>
      </c>
      <c r="K436" s="87">
        <f t="shared" si="58"/>
        <v>0</v>
      </c>
      <c r="L436" s="76">
        <f t="shared" si="59"/>
        <v>177855.5381958051</v>
      </c>
      <c r="M436" s="76">
        <f t="shared" si="60"/>
        <v>0</v>
      </c>
      <c r="N436" s="76">
        <f t="shared" si="61"/>
        <v>177855.5381958051</v>
      </c>
    </row>
    <row r="437" spans="1:14" x14ac:dyDescent="0.3">
      <c r="A437" s="62" t="s">
        <v>62</v>
      </c>
      <c r="B437" s="63" t="s">
        <v>457</v>
      </c>
      <c r="C437" s="64">
        <v>1051</v>
      </c>
      <c r="D437" s="78">
        <v>1079398</v>
      </c>
      <c r="E437" s="78">
        <v>120000</v>
      </c>
      <c r="F437" s="76">
        <f t="shared" si="62"/>
        <v>9453.727483333334</v>
      </c>
      <c r="G437" s="74">
        <f t="shared" si="54"/>
        <v>6.0035227237435903E-4</v>
      </c>
      <c r="H437" s="73">
        <f t="shared" si="55"/>
        <v>8.9949833333333338</v>
      </c>
      <c r="I437" s="76">
        <f t="shared" si="56"/>
        <v>-1781.4625166666656</v>
      </c>
      <c r="J437" s="77">
        <f t="shared" si="57"/>
        <v>0</v>
      </c>
      <c r="K437" s="87">
        <f t="shared" si="58"/>
        <v>0</v>
      </c>
      <c r="L437" s="76">
        <f t="shared" si="59"/>
        <v>130551.73728128317</v>
      </c>
      <c r="M437" s="76">
        <f t="shared" si="60"/>
        <v>0</v>
      </c>
      <c r="N437" s="76">
        <f t="shared" si="61"/>
        <v>130551.73728128317</v>
      </c>
    </row>
    <row r="438" spans="1:14" x14ac:dyDescent="0.3">
      <c r="A438" s="62" t="s">
        <v>46</v>
      </c>
      <c r="B438" s="63" t="s">
        <v>458</v>
      </c>
      <c r="C438" s="64">
        <v>5964</v>
      </c>
      <c r="D438" s="78">
        <v>8333509.5599999996</v>
      </c>
      <c r="E438" s="78">
        <v>852850</v>
      </c>
      <c r="F438" s="76">
        <f t="shared" si="62"/>
        <v>58276.427291833257</v>
      </c>
      <c r="G438" s="74">
        <f t="shared" si="54"/>
        <v>3.7008032664566713E-3</v>
      </c>
      <c r="H438" s="73">
        <f t="shared" si="55"/>
        <v>9.7713660784428669</v>
      </c>
      <c r="I438" s="76">
        <f t="shared" si="56"/>
        <v>-5478.732708166739</v>
      </c>
      <c r="J438" s="77">
        <f t="shared" si="57"/>
        <v>0</v>
      </c>
      <c r="K438" s="87">
        <f t="shared" si="58"/>
        <v>0</v>
      </c>
      <c r="L438" s="76">
        <f t="shared" si="59"/>
        <v>804771.32844246575</v>
      </c>
      <c r="M438" s="76">
        <f t="shared" si="60"/>
        <v>0</v>
      </c>
      <c r="N438" s="76">
        <f t="shared" si="61"/>
        <v>804771.32844246575</v>
      </c>
    </row>
    <row r="439" spans="1:14" x14ac:dyDescent="0.3">
      <c r="A439" s="62" t="s">
        <v>39</v>
      </c>
      <c r="B439" s="63" t="s">
        <v>459</v>
      </c>
      <c r="C439" s="64">
        <v>2410</v>
      </c>
      <c r="D439" s="78">
        <v>5533308.4199999999</v>
      </c>
      <c r="E439" s="78">
        <v>458050</v>
      </c>
      <c r="F439" s="76">
        <f t="shared" si="62"/>
        <v>29113.138941600264</v>
      </c>
      <c r="G439" s="74">
        <f t="shared" si="54"/>
        <v>1.848809281878883E-3</v>
      </c>
      <c r="H439" s="73">
        <f t="shared" si="55"/>
        <v>12.080140639668159</v>
      </c>
      <c r="I439" s="76">
        <f t="shared" si="56"/>
        <v>3350.2389416002634</v>
      </c>
      <c r="J439" s="77">
        <f t="shared" si="57"/>
        <v>3350.2389416002634</v>
      </c>
      <c r="K439" s="87">
        <f t="shared" si="58"/>
        <v>1.686951294579077E-3</v>
      </c>
      <c r="L439" s="76">
        <f t="shared" si="59"/>
        <v>402039.393798684</v>
      </c>
      <c r="M439" s="76">
        <f t="shared" si="60"/>
        <v>98458.302643909963</v>
      </c>
      <c r="N439" s="76">
        <f t="shared" si="61"/>
        <v>500497.69644259394</v>
      </c>
    </row>
    <row r="440" spans="1:14" x14ac:dyDescent="0.3">
      <c r="A440" s="62" t="s">
        <v>62</v>
      </c>
      <c r="B440" s="63" t="s">
        <v>460</v>
      </c>
      <c r="C440" s="64">
        <v>2375</v>
      </c>
      <c r="D440" s="78">
        <v>2315876</v>
      </c>
      <c r="E440" s="78">
        <v>232650</v>
      </c>
      <c r="F440" s="76">
        <f t="shared" si="62"/>
        <v>23641.545239630344</v>
      </c>
      <c r="G440" s="74">
        <f t="shared" si="54"/>
        <v>1.5013395966908939E-3</v>
      </c>
      <c r="H440" s="73">
        <f t="shared" si="55"/>
        <v>9.9543348377390934</v>
      </c>
      <c r="I440" s="76">
        <f t="shared" si="56"/>
        <v>-1747.2047603696519</v>
      </c>
      <c r="J440" s="77">
        <f t="shared" si="57"/>
        <v>0</v>
      </c>
      <c r="K440" s="87">
        <f t="shared" si="58"/>
        <v>0</v>
      </c>
      <c r="L440" s="76">
        <f t="shared" si="59"/>
        <v>326479.13835988083</v>
      </c>
      <c r="M440" s="76">
        <f t="shared" si="60"/>
        <v>0</v>
      </c>
      <c r="N440" s="76">
        <f t="shared" si="61"/>
        <v>326479.13835988083</v>
      </c>
    </row>
    <row r="441" spans="1:14" x14ac:dyDescent="0.3">
      <c r="A441" s="62" t="s">
        <v>461</v>
      </c>
      <c r="B441" s="63" t="s">
        <v>462</v>
      </c>
      <c r="C441" s="64">
        <v>8568</v>
      </c>
      <c r="D441" s="78">
        <v>33436618.850000001</v>
      </c>
      <c r="E441" s="78">
        <v>5712900</v>
      </c>
      <c r="F441" s="76">
        <f t="shared" si="62"/>
        <v>50147.026957727248</v>
      </c>
      <c r="G441" s="74">
        <f t="shared" si="54"/>
        <v>3.1845514523203308E-3</v>
      </c>
      <c r="H441" s="73">
        <f t="shared" si="55"/>
        <v>5.8528276094452911</v>
      </c>
      <c r="I441" s="76">
        <f t="shared" si="56"/>
        <v>-41444.893042272743</v>
      </c>
      <c r="J441" s="77">
        <f t="shared" si="57"/>
        <v>0</v>
      </c>
      <c r="K441" s="87">
        <f t="shared" si="58"/>
        <v>0</v>
      </c>
      <c r="L441" s="76">
        <f t="shared" si="59"/>
        <v>692507.95523399964</v>
      </c>
      <c r="M441" s="76">
        <f t="shared" si="60"/>
        <v>0</v>
      </c>
      <c r="N441" s="76">
        <f t="shared" si="61"/>
        <v>692507.95523399964</v>
      </c>
    </row>
    <row r="442" spans="1:14" x14ac:dyDescent="0.3">
      <c r="A442" s="62" t="s">
        <v>35</v>
      </c>
      <c r="B442" s="63" t="s">
        <v>463</v>
      </c>
      <c r="C442" s="64">
        <v>71</v>
      </c>
      <c r="D442" s="78">
        <v>451375.43</v>
      </c>
      <c r="E442" s="78">
        <v>42400</v>
      </c>
      <c r="F442" s="76">
        <f t="shared" si="62"/>
        <v>755.84093231132078</v>
      </c>
      <c r="G442" s="74">
        <f t="shared" si="54"/>
        <v>4.7999143413710749E-5</v>
      </c>
      <c r="H442" s="73">
        <f t="shared" si="55"/>
        <v>10.645646933962263</v>
      </c>
      <c r="I442" s="76">
        <f t="shared" si="56"/>
        <v>-3.1490676886792741</v>
      </c>
      <c r="J442" s="77">
        <f t="shared" si="57"/>
        <v>0</v>
      </c>
      <c r="K442" s="87">
        <f t="shared" si="58"/>
        <v>0</v>
      </c>
      <c r="L442" s="76">
        <f t="shared" si="59"/>
        <v>10437.82433918382</v>
      </c>
      <c r="M442" s="76">
        <f t="shared" si="60"/>
        <v>0</v>
      </c>
      <c r="N442" s="76">
        <f t="shared" si="61"/>
        <v>10437.82433918382</v>
      </c>
    </row>
    <row r="443" spans="1:14" x14ac:dyDescent="0.3">
      <c r="A443" s="62" t="s">
        <v>26</v>
      </c>
      <c r="B443" s="63" t="s">
        <v>464</v>
      </c>
      <c r="C443" s="64">
        <v>2014</v>
      </c>
      <c r="D443" s="78">
        <v>1393681</v>
      </c>
      <c r="E443" s="78">
        <v>101750</v>
      </c>
      <c r="F443" s="76">
        <f t="shared" si="62"/>
        <v>27585.980678132677</v>
      </c>
      <c r="G443" s="74">
        <f t="shared" si="54"/>
        <v>1.7518281772971826E-3</v>
      </c>
      <c r="H443" s="73">
        <f t="shared" si="55"/>
        <v>13.697110565110565</v>
      </c>
      <c r="I443" s="76">
        <f t="shared" si="56"/>
        <v>6056.3206781326789</v>
      </c>
      <c r="J443" s="77">
        <f t="shared" si="57"/>
        <v>6056.3206781326789</v>
      </c>
      <c r="K443" s="87">
        <f t="shared" si="58"/>
        <v>3.0495490579790928E-3</v>
      </c>
      <c r="L443" s="76">
        <f t="shared" si="59"/>
        <v>380950.02299223223</v>
      </c>
      <c r="M443" s="76">
        <f t="shared" si="60"/>
        <v>177985.82866192021</v>
      </c>
      <c r="N443" s="76">
        <f t="shared" si="61"/>
        <v>558935.85165415239</v>
      </c>
    </row>
    <row r="444" spans="1:14" x14ac:dyDescent="0.3">
      <c r="A444" s="62" t="s">
        <v>20</v>
      </c>
      <c r="B444" s="63" t="s">
        <v>465</v>
      </c>
      <c r="C444" s="64">
        <v>95</v>
      </c>
      <c r="D444" s="78">
        <v>217287</v>
      </c>
      <c r="E444" s="78">
        <v>11200</v>
      </c>
      <c r="F444" s="76">
        <f t="shared" si="62"/>
        <v>1843.059375</v>
      </c>
      <c r="G444" s="74">
        <f t="shared" si="54"/>
        <v>1.170421810712038E-4</v>
      </c>
      <c r="H444" s="73">
        <f t="shared" si="55"/>
        <v>19.400625000000002</v>
      </c>
      <c r="I444" s="76">
        <f t="shared" si="56"/>
        <v>827.5093750000002</v>
      </c>
      <c r="J444" s="77">
        <f t="shared" si="57"/>
        <v>827.5093750000002</v>
      </c>
      <c r="K444" s="87">
        <f t="shared" si="58"/>
        <v>4.166771492321619E-4</v>
      </c>
      <c r="L444" s="76">
        <f t="shared" si="59"/>
        <v>25451.823499567025</v>
      </c>
      <c r="M444" s="76">
        <f t="shared" si="60"/>
        <v>24319.211227813397</v>
      </c>
      <c r="N444" s="76">
        <f t="shared" si="61"/>
        <v>49771.034727380422</v>
      </c>
    </row>
    <row r="445" spans="1:14" x14ac:dyDescent="0.3">
      <c r="A445" s="62" t="s">
        <v>22</v>
      </c>
      <c r="B445" s="63" t="s">
        <v>466</v>
      </c>
      <c r="C445" s="64">
        <v>4670</v>
      </c>
      <c r="D445" s="78">
        <v>5166785</v>
      </c>
      <c r="E445" s="78">
        <v>593150</v>
      </c>
      <c r="F445" s="76">
        <f t="shared" si="62"/>
        <v>40679.231138835035</v>
      </c>
      <c r="G445" s="74">
        <f t="shared" si="54"/>
        <v>2.5833057802540312E-3</v>
      </c>
      <c r="H445" s="73">
        <f t="shared" si="55"/>
        <v>8.7107561325128557</v>
      </c>
      <c r="I445" s="76">
        <f t="shared" si="56"/>
        <v>-9243.0688611649621</v>
      </c>
      <c r="J445" s="77">
        <f t="shared" si="57"/>
        <v>0</v>
      </c>
      <c r="K445" s="87">
        <f t="shared" si="58"/>
        <v>0</v>
      </c>
      <c r="L445" s="76">
        <f t="shared" si="59"/>
        <v>561761.94054720574</v>
      </c>
      <c r="M445" s="76">
        <f t="shared" si="60"/>
        <v>0</v>
      </c>
      <c r="N445" s="76">
        <f t="shared" si="61"/>
        <v>561761.94054720574</v>
      </c>
    </row>
    <row r="446" spans="1:14" x14ac:dyDescent="0.3">
      <c r="A446" s="62" t="s">
        <v>30</v>
      </c>
      <c r="B446" s="63" t="s">
        <v>467</v>
      </c>
      <c r="C446" s="64">
        <v>1843</v>
      </c>
      <c r="D446" s="78">
        <v>5256894</v>
      </c>
      <c r="E446" s="78">
        <v>332500</v>
      </c>
      <c r="F446" s="76">
        <f t="shared" si="62"/>
        <v>29138.212457142858</v>
      </c>
      <c r="G446" s="74">
        <f t="shared" si="54"/>
        <v>1.8504015577360988E-3</v>
      </c>
      <c r="H446" s="73">
        <f t="shared" si="55"/>
        <v>15.810207518796993</v>
      </c>
      <c r="I446" s="76">
        <f t="shared" si="56"/>
        <v>9436.5424571428593</v>
      </c>
      <c r="J446" s="77">
        <f t="shared" si="57"/>
        <v>9436.5424571428593</v>
      </c>
      <c r="K446" s="87">
        <f t="shared" si="58"/>
        <v>4.7515976597250591E-3</v>
      </c>
      <c r="L446" s="76">
        <f t="shared" si="59"/>
        <v>402385.64780480019</v>
      </c>
      <c r="M446" s="76">
        <f t="shared" si="60"/>
        <v>277325.28018245887</v>
      </c>
      <c r="N446" s="76">
        <f t="shared" si="61"/>
        <v>679710.92798725911</v>
      </c>
    </row>
    <row r="447" spans="1:14" x14ac:dyDescent="0.3">
      <c r="A447" s="62" t="s">
        <v>32</v>
      </c>
      <c r="B447" s="63" t="s">
        <v>468</v>
      </c>
      <c r="C447" s="64">
        <v>523</v>
      </c>
      <c r="D447" s="78">
        <v>738466.91</v>
      </c>
      <c r="E447" s="78">
        <v>93350</v>
      </c>
      <c r="F447" s="76">
        <f t="shared" si="62"/>
        <v>4137.3132718800216</v>
      </c>
      <c r="G447" s="74">
        <f t="shared" si="54"/>
        <v>2.6273715089383711E-4</v>
      </c>
      <c r="H447" s="73">
        <f t="shared" si="55"/>
        <v>7.9107328334226032</v>
      </c>
      <c r="I447" s="76">
        <f t="shared" si="56"/>
        <v>-1453.5567281199783</v>
      </c>
      <c r="J447" s="77">
        <f t="shared" si="57"/>
        <v>0</v>
      </c>
      <c r="K447" s="87">
        <f t="shared" si="58"/>
        <v>0</v>
      </c>
      <c r="L447" s="76">
        <f t="shared" si="59"/>
        <v>57134.441020548489</v>
      </c>
      <c r="M447" s="76">
        <f t="shared" si="60"/>
        <v>0</v>
      </c>
      <c r="N447" s="76">
        <f t="shared" si="61"/>
        <v>57134.441020548489</v>
      </c>
    </row>
    <row r="448" spans="1:14" x14ac:dyDescent="0.3">
      <c r="A448" s="62" t="s">
        <v>22</v>
      </c>
      <c r="B448" s="63" t="s">
        <v>469</v>
      </c>
      <c r="C448" s="64">
        <v>598</v>
      </c>
      <c r="D448" s="78">
        <v>1282615</v>
      </c>
      <c r="E448" s="78">
        <v>131900</v>
      </c>
      <c r="F448" s="76">
        <f t="shared" si="62"/>
        <v>5815.0399545109931</v>
      </c>
      <c r="G448" s="74">
        <f t="shared" si="54"/>
        <v>3.6927999636048644E-4</v>
      </c>
      <c r="H448" s="73">
        <f t="shared" si="55"/>
        <v>9.7241470811220623</v>
      </c>
      <c r="I448" s="76">
        <f t="shared" si="56"/>
        <v>-577.58004548900647</v>
      </c>
      <c r="J448" s="77">
        <f t="shared" si="57"/>
        <v>0</v>
      </c>
      <c r="K448" s="87">
        <f t="shared" si="58"/>
        <v>0</v>
      </c>
      <c r="L448" s="76">
        <f t="shared" si="59"/>
        <v>80303.094177388644</v>
      </c>
      <c r="M448" s="76">
        <f t="shared" si="60"/>
        <v>0</v>
      </c>
      <c r="N448" s="76">
        <f t="shared" si="61"/>
        <v>80303.094177388644</v>
      </c>
    </row>
    <row r="449" spans="1:14" x14ac:dyDescent="0.3">
      <c r="A449" s="62" t="s">
        <v>39</v>
      </c>
      <c r="B449" s="63" t="s">
        <v>470</v>
      </c>
      <c r="C449" s="64">
        <v>1298</v>
      </c>
      <c r="D449" s="78">
        <v>7339799</v>
      </c>
      <c r="E449" s="78">
        <v>711700</v>
      </c>
      <c r="F449" s="76">
        <f t="shared" si="62"/>
        <v>13386.341298299845</v>
      </c>
      <c r="G449" s="74">
        <f t="shared" si="54"/>
        <v>8.5009012914548344E-4</v>
      </c>
      <c r="H449" s="73">
        <f t="shared" si="55"/>
        <v>10.313051847688634</v>
      </c>
      <c r="I449" s="76">
        <f t="shared" si="56"/>
        <v>-489.27870170015279</v>
      </c>
      <c r="J449" s="77">
        <f t="shared" si="57"/>
        <v>0</v>
      </c>
      <c r="K449" s="87">
        <f t="shared" si="58"/>
        <v>0</v>
      </c>
      <c r="L449" s="76">
        <f t="shared" si="59"/>
        <v>184859.37059368615</v>
      </c>
      <c r="M449" s="76">
        <f t="shared" si="60"/>
        <v>0</v>
      </c>
      <c r="N449" s="76">
        <f t="shared" si="61"/>
        <v>184859.37059368615</v>
      </c>
    </row>
    <row r="450" spans="1:14" x14ac:dyDescent="0.3">
      <c r="A450" s="62" t="s">
        <v>26</v>
      </c>
      <c r="B450" s="63" t="s">
        <v>471</v>
      </c>
      <c r="C450" s="64">
        <v>237</v>
      </c>
      <c r="D450" s="78">
        <v>322905.59999999998</v>
      </c>
      <c r="E450" s="78">
        <v>24050</v>
      </c>
      <c r="F450" s="76">
        <f t="shared" si="62"/>
        <v>3182.0635010395004</v>
      </c>
      <c r="G450" s="74">
        <f t="shared" si="54"/>
        <v>2.0207469033314997E-4</v>
      </c>
      <c r="H450" s="73">
        <f t="shared" si="55"/>
        <v>13.426428274428273</v>
      </c>
      <c r="I450" s="76">
        <f t="shared" si="56"/>
        <v>648.53350103950095</v>
      </c>
      <c r="J450" s="77">
        <f t="shared" si="57"/>
        <v>648.53350103950095</v>
      </c>
      <c r="K450" s="87">
        <f t="shared" si="58"/>
        <v>3.2655713464840505E-4</v>
      </c>
      <c r="L450" s="76">
        <f t="shared" si="59"/>
        <v>43942.870040674446</v>
      </c>
      <c r="M450" s="76">
        <f t="shared" si="60"/>
        <v>19059.389146005698</v>
      </c>
      <c r="N450" s="76">
        <f t="shared" si="61"/>
        <v>63002.259186680145</v>
      </c>
    </row>
    <row r="451" spans="1:14" x14ac:dyDescent="0.3">
      <c r="A451" s="62" t="s">
        <v>20</v>
      </c>
      <c r="B451" s="63" t="s">
        <v>472</v>
      </c>
      <c r="C451" s="64">
        <v>69</v>
      </c>
      <c r="D451" s="78">
        <v>148380.85999999999</v>
      </c>
      <c r="E451" s="78">
        <v>10450</v>
      </c>
      <c r="F451" s="76">
        <f t="shared" si="62"/>
        <v>979.73964976076559</v>
      </c>
      <c r="G451" s="74">
        <f t="shared" si="54"/>
        <v>6.2217672987305319E-5</v>
      </c>
      <c r="H451" s="73">
        <f t="shared" si="55"/>
        <v>14.199125358851674</v>
      </c>
      <c r="I451" s="76">
        <f t="shared" si="56"/>
        <v>242.12964976076555</v>
      </c>
      <c r="J451" s="77">
        <f t="shared" si="57"/>
        <v>242.12964976076555</v>
      </c>
      <c r="K451" s="87">
        <f t="shared" si="58"/>
        <v>1.2191993861930275E-4</v>
      </c>
      <c r="L451" s="76">
        <f t="shared" si="59"/>
        <v>13529.765225951345</v>
      </c>
      <c r="M451" s="76">
        <f t="shared" si="60"/>
        <v>7115.8131556497883</v>
      </c>
      <c r="N451" s="76">
        <f t="shared" si="61"/>
        <v>20645.578381601132</v>
      </c>
    </row>
    <row r="452" spans="1:14" x14ac:dyDescent="0.3">
      <c r="A452" s="62" t="s">
        <v>62</v>
      </c>
      <c r="B452" s="63" t="s">
        <v>473</v>
      </c>
      <c r="C452" s="64">
        <v>831</v>
      </c>
      <c r="D452" s="78">
        <v>1270695.96</v>
      </c>
      <c r="E452" s="78">
        <v>104200</v>
      </c>
      <c r="F452" s="76">
        <f t="shared" si="62"/>
        <v>10133.861254894433</v>
      </c>
      <c r="G452" s="74">
        <f t="shared" si="54"/>
        <v>6.4354368613100748E-4</v>
      </c>
      <c r="H452" s="73">
        <f t="shared" si="55"/>
        <v>12.194778886756238</v>
      </c>
      <c r="I452" s="76">
        <f t="shared" si="56"/>
        <v>1250.471254894434</v>
      </c>
      <c r="J452" s="77">
        <f t="shared" si="57"/>
        <v>1250.471254894434</v>
      </c>
      <c r="K452" s="87">
        <f t="shared" si="58"/>
        <v>6.296518364957216E-4</v>
      </c>
      <c r="L452" s="76">
        <f t="shared" si="59"/>
        <v>139944.07967929621</v>
      </c>
      <c r="M452" s="76">
        <f t="shared" si="60"/>
        <v>36749.40188089908</v>
      </c>
      <c r="N452" s="76">
        <f t="shared" si="61"/>
        <v>176693.48156019527</v>
      </c>
    </row>
    <row r="453" spans="1:14" x14ac:dyDescent="0.3">
      <c r="A453" s="62" t="s">
        <v>28</v>
      </c>
      <c r="B453" s="63" t="s">
        <v>474</v>
      </c>
      <c r="C453" s="64">
        <v>5342</v>
      </c>
      <c r="D453" s="78">
        <v>10593647.08</v>
      </c>
      <c r="E453" s="78">
        <v>847300</v>
      </c>
      <c r="F453" s="76">
        <f t="shared" si="62"/>
        <v>66790.112948613241</v>
      </c>
      <c r="G453" s="74">
        <f t="shared" si="54"/>
        <v>4.241458848007946E-3</v>
      </c>
      <c r="H453" s="73">
        <f t="shared" si="55"/>
        <v>12.502829080608993</v>
      </c>
      <c r="I453" s="76">
        <f t="shared" si="56"/>
        <v>9684.1329486132454</v>
      </c>
      <c r="J453" s="77">
        <f t="shared" si="57"/>
        <v>9684.1329486132454</v>
      </c>
      <c r="K453" s="87">
        <f t="shared" si="58"/>
        <v>4.8762673049032425E-3</v>
      </c>
      <c r="L453" s="76">
        <f t="shared" si="59"/>
        <v>922341.50963489723</v>
      </c>
      <c r="M453" s="76">
        <f t="shared" si="60"/>
        <v>284601.57896767376</v>
      </c>
      <c r="N453" s="76">
        <f t="shared" si="61"/>
        <v>1206943.088602571</v>
      </c>
    </row>
    <row r="454" spans="1:14" x14ac:dyDescent="0.3">
      <c r="A454" s="62" t="s">
        <v>46</v>
      </c>
      <c r="B454" s="63" t="s">
        <v>475</v>
      </c>
      <c r="C454" s="64">
        <v>1651</v>
      </c>
      <c r="D454" s="78">
        <v>2305870</v>
      </c>
      <c r="E454" s="78">
        <v>221850</v>
      </c>
      <c r="F454" s="76">
        <f t="shared" si="62"/>
        <v>17160.204507550148</v>
      </c>
      <c r="G454" s="74">
        <f t="shared" si="54"/>
        <v>1.0897466410660656E-3</v>
      </c>
      <c r="H454" s="73">
        <f t="shared" si="55"/>
        <v>10.393824656299302</v>
      </c>
      <c r="I454" s="76">
        <f t="shared" si="56"/>
        <v>-488.98549244985236</v>
      </c>
      <c r="J454" s="77">
        <f t="shared" si="57"/>
        <v>0</v>
      </c>
      <c r="K454" s="87">
        <f t="shared" si="58"/>
        <v>0</v>
      </c>
      <c r="L454" s="76">
        <f t="shared" si="59"/>
        <v>236974.72922848232</v>
      </c>
      <c r="M454" s="76">
        <f t="shared" si="60"/>
        <v>0</v>
      </c>
      <c r="N454" s="76">
        <f t="shared" si="61"/>
        <v>236974.72922848232</v>
      </c>
    </row>
    <row r="455" spans="1:14" x14ac:dyDescent="0.3">
      <c r="A455" s="62" t="s">
        <v>26</v>
      </c>
      <c r="B455" s="63" t="s">
        <v>476</v>
      </c>
      <c r="C455" s="64">
        <v>536</v>
      </c>
      <c r="D455" s="78">
        <v>618135</v>
      </c>
      <c r="E455" s="78">
        <v>69850</v>
      </c>
      <c r="F455" s="76">
        <f t="shared" si="62"/>
        <v>4743.3122405153899</v>
      </c>
      <c r="G455" s="74">
        <f t="shared" si="54"/>
        <v>3.0122068646413504E-4</v>
      </c>
      <c r="H455" s="73">
        <f t="shared" si="55"/>
        <v>8.8494631352899074</v>
      </c>
      <c r="I455" s="76">
        <f t="shared" si="56"/>
        <v>-986.52775948460942</v>
      </c>
      <c r="J455" s="77">
        <f t="shared" si="57"/>
        <v>0</v>
      </c>
      <c r="K455" s="87">
        <f t="shared" si="58"/>
        <v>0</v>
      </c>
      <c r="L455" s="76">
        <f t="shared" si="59"/>
        <v>65503.015033866453</v>
      </c>
      <c r="M455" s="76">
        <f t="shared" si="60"/>
        <v>0</v>
      </c>
      <c r="N455" s="76">
        <f t="shared" si="61"/>
        <v>65503.015033866453</v>
      </c>
    </row>
    <row r="456" spans="1:14" x14ac:dyDescent="0.3">
      <c r="A456" s="62" t="s">
        <v>32</v>
      </c>
      <c r="B456" s="63" t="s">
        <v>477</v>
      </c>
      <c r="C456" s="64">
        <v>341</v>
      </c>
      <c r="D456" s="78">
        <v>500577.34</v>
      </c>
      <c r="E456" s="78">
        <v>54300</v>
      </c>
      <c r="F456" s="76">
        <f t="shared" si="62"/>
        <v>3143.5888202578267</v>
      </c>
      <c r="G456" s="74">
        <f t="shared" si="54"/>
        <v>1.996313829629219E-4</v>
      </c>
      <c r="H456" s="73">
        <f t="shared" si="55"/>
        <v>9.2187355432780844</v>
      </c>
      <c r="I456" s="76">
        <f t="shared" si="56"/>
        <v>-501.70117974217305</v>
      </c>
      <c r="J456" s="77">
        <f t="shared" si="57"/>
        <v>0</v>
      </c>
      <c r="K456" s="87">
        <f t="shared" si="58"/>
        <v>0</v>
      </c>
      <c r="L456" s="76">
        <f t="shared" si="59"/>
        <v>43411.551951989786</v>
      </c>
      <c r="M456" s="76">
        <f t="shared" si="60"/>
        <v>0</v>
      </c>
      <c r="N456" s="76">
        <f t="shared" si="61"/>
        <v>43411.551951989786</v>
      </c>
    </row>
    <row r="457" spans="1:14" x14ac:dyDescent="0.3">
      <c r="A457" s="62" t="s">
        <v>39</v>
      </c>
      <c r="B457" s="63" t="s">
        <v>478</v>
      </c>
      <c r="C457" s="64">
        <v>4955</v>
      </c>
      <c r="D457" s="78">
        <v>7184982.2800000003</v>
      </c>
      <c r="E457" s="78">
        <v>572750</v>
      </c>
      <c r="F457" s="76">
        <f t="shared" si="62"/>
        <v>62159.034827411611</v>
      </c>
      <c r="G457" s="74">
        <f t="shared" si="54"/>
        <v>3.9473655098502579E-3</v>
      </c>
      <c r="H457" s="73">
        <f t="shared" si="55"/>
        <v>12.544709349628983</v>
      </c>
      <c r="I457" s="76">
        <f t="shared" si="56"/>
        <v>9190.0848274116124</v>
      </c>
      <c r="J457" s="77">
        <f t="shared" si="57"/>
        <v>9190.0848274116124</v>
      </c>
      <c r="K457" s="87">
        <f t="shared" si="58"/>
        <v>4.6274984462715179E-3</v>
      </c>
      <c r="L457" s="76">
        <f t="shared" si="59"/>
        <v>858388.39746045612</v>
      </c>
      <c r="M457" s="76">
        <f t="shared" si="60"/>
        <v>270082.27443869866</v>
      </c>
      <c r="N457" s="76">
        <f t="shared" si="61"/>
        <v>1128470.6718991548</v>
      </c>
    </row>
    <row r="458" spans="1:14" x14ac:dyDescent="0.3">
      <c r="A458" s="62" t="s">
        <v>26</v>
      </c>
      <c r="B458" s="63" t="s">
        <v>479</v>
      </c>
      <c r="C458" s="64">
        <v>1534</v>
      </c>
      <c r="D458" s="78">
        <v>1711445</v>
      </c>
      <c r="E458" s="78">
        <v>122900</v>
      </c>
      <c r="F458" s="76">
        <f t="shared" si="62"/>
        <v>21361.730105777053</v>
      </c>
      <c r="G458" s="74">
        <f t="shared" si="54"/>
        <v>1.3565615502943542E-3</v>
      </c>
      <c r="H458" s="73">
        <f t="shared" si="55"/>
        <v>13.925508543531326</v>
      </c>
      <c r="I458" s="76">
        <f t="shared" si="56"/>
        <v>4963.2701057770537</v>
      </c>
      <c r="J458" s="77">
        <f t="shared" si="57"/>
        <v>4963.2701057770537</v>
      </c>
      <c r="K458" s="87">
        <f t="shared" si="58"/>
        <v>2.4991635152706191E-3</v>
      </c>
      <c r="L458" s="76">
        <f t="shared" si="59"/>
        <v>294995.91368163319</v>
      </c>
      <c r="M458" s="76">
        <f t="shared" si="60"/>
        <v>145862.77537107526</v>
      </c>
      <c r="N458" s="76">
        <f t="shared" si="61"/>
        <v>440858.68905270845</v>
      </c>
    </row>
    <row r="459" spans="1:14" x14ac:dyDescent="0.3">
      <c r="A459" s="62" t="s">
        <v>39</v>
      </c>
      <c r="B459" s="63" t="s">
        <v>480</v>
      </c>
      <c r="C459" s="64">
        <v>1605</v>
      </c>
      <c r="D459" s="78">
        <v>2771457.54</v>
      </c>
      <c r="E459" s="78">
        <v>246800</v>
      </c>
      <c r="F459" s="76">
        <f t="shared" si="62"/>
        <v>18023.457664910857</v>
      </c>
      <c r="G459" s="74">
        <f t="shared" si="54"/>
        <v>1.1445669218039557E-3</v>
      </c>
      <c r="H459" s="73">
        <f t="shared" si="55"/>
        <v>11.229568638573744</v>
      </c>
      <c r="I459" s="76">
        <f t="shared" si="56"/>
        <v>866.00766491085938</v>
      </c>
      <c r="J459" s="77">
        <f t="shared" si="57"/>
        <v>866.00766491085938</v>
      </c>
      <c r="K459" s="87">
        <f t="shared" si="58"/>
        <v>4.3606225612641324E-4</v>
      </c>
      <c r="L459" s="76">
        <f t="shared" si="59"/>
        <v>248895.86822954606</v>
      </c>
      <c r="M459" s="76">
        <f t="shared" si="60"/>
        <v>25450.615985918746</v>
      </c>
      <c r="N459" s="76">
        <f t="shared" si="61"/>
        <v>274346.48421546479</v>
      </c>
    </row>
    <row r="460" spans="1:14" x14ac:dyDescent="0.3">
      <c r="A460" s="62" t="s">
        <v>18</v>
      </c>
      <c r="B460" s="63" t="s">
        <v>481</v>
      </c>
      <c r="C460" s="64">
        <v>8179</v>
      </c>
      <c r="D460" s="78">
        <v>14361160</v>
      </c>
      <c r="E460" s="78">
        <v>1536550</v>
      </c>
      <c r="F460" s="76">
        <f t="shared" si="62"/>
        <v>76443.934554684194</v>
      </c>
      <c r="G460" s="74">
        <f t="shared" ref="G460:G497" si="63">IFERROR(F460/$F$498,"")</f>
        <v>4.8545179560178855E-3</v>
      </c>
      <c r="H460" s="73">
        <f t="shared" ref="H460:H497" si="64">IFERROR(D460/E460,"")</f>
        <v>9.346366860824574</v>
      </c>
      <c r="I460" s="76">
        <f t="shared" ref="I460:I497" si="65">IFERROR((H460-$H$4)*C460, "")</f>
        <v>-10989.575445315804</v>
      </c>
      <c r="J460" s="77">
        <f t="shared" ref="J460:J497" si="66">IF(I460&gt;0,I460,0)</f>
        <v>0</v>
      </c>
      <c r="K460" s="87">
        <f t="shared" ref="K460:K497" si="67">IFERROR(J460/$J$498,"")</f>
        <v>0</v>
      </c>
      <c r="L460" s="76">
        <f t="shared" ref="L460:L497" si="68">IFERROR(($B$7*G460),"")</f>
        <v>1055656.4570244921</v>
      </c>
      <c r="M460" s="76">
        <f t="shared" ref="M460:M497" si="69">IFERROR(($B$8*K460),"")</f>
        <v>0</v>
      </c>
      <c r="N460" s="76">
        <f t="shared" ref="N460:N497" si="70">IFERROR(L460+M460,"")</f>
        <v>1055656.4570244921</v>
      </c>
    </row>
    <row r="461" spans="1:14" x14ac:dyDescent="0.3">
      <c r="A461" s="62" t="s">
        <v>35</v>
      </c>
      <c r="B461" s="63" t="s">
        <v>482</v>
      </c>
      <c r="C461" s="64">
        <v>1654</v>
      </c>
      <c r="D461" s="78">
        <v>3438702</v>
      </c>
      <c r="E461" s="78">
        <v>437550</v>
      </c>
      <c r="F461" s="76">
        <f t="shared" ref="F461:F497" si="71">IFERROR((C461*D461)/E461,"")</f>
        <v>12998.772958519026</v>
      </c>
      <c r="G461" s="74">
        <f t="shared" si="63"/>
        <v>8.2547787605293584E-4</v>
      </c>
      <c r="H461" s="73">
        <f t="shared" si="64"/>
        <v>7.8589921151868358</v>
      </c>
      <c r="I461" s="76">
        <f t="shared" si="65"/>
        <v>-4682.4870414809729</v>
      </c>
      <c r="J461" s="77">
        <f t="shared" si="66"/>
        <v>0</v>
      </c>
      <c r="K461" s="87">
        <f t="shared" si="67"/>
        <v>0</v>
      </c>
      <c r="L461" s="76">
        <f t="shared" si="68"/>
        <v>179507.22561565382</v>
      </c>
      <c r="M461" s="76">
        <f t="shared" si="69"/>
        <v>0</v>
      </c>
      <c r="N461" s="76">
        <f t="shared" si="70"/>
        <v>179507.22561565382</v>
      </c>
    </row>
    <row r="462" spans="1:14" x14ac:dyDescent="0.3">
      <c r="A462" s="62" t="s">
        <v>22</v>
      </c>
      <c r="B462" s="63" t="s">
        <v>483</v>
      </c>
      <c r="C462" s="64">
        <v>16514</v>
      </c>
      <c r="D462" s="78">
        <v>20997239.350000001</v>
      </c>
      <c r="E462" s="78">
        <v>1248750</v>
      </c>
      <c r="F462" s="76">
        <f t="shared" si="71"/>
        <v>277676.40490562562</v>
      </c>
      <c r="G462" s="74">
        <f t="shared" si="63"/>
        <v>1.7633643551046824E-2</v>
      </c>
      <c r="H462" s="73">
        <f t="shared" si="64"/>
        <v>16.814606086086087</v>
      </c>
      <c r="I462" s="76">
        <f t="shared" si="65"/>
        <v>101141.74490562564</v>
      </c>
      <c r="J462" s="77">
        <f t="shared" si="66"/>
        <v>101141.74490562564</v>
      </c>
      <c r="K462" s="87">
        <f t="shared" si="67"/>
        <v>5.0928068259821976E-2</v>
      </c>
      <c r="L462" s="76">
        <f t="shared" si="68"/>
        <v>3834586.6354155252</v>
      </c>
      <c r="M462" s="76">
        <f t="shared" si="69"/>
        <v>2972398.2985806405</v>
      </c>
      <c r="N462" s="76">
        <f t="shared" si="70"/>
        <v>6806984.9339961652</v>
      </c>
    </row>
    <row r="463" spans="1:14" x14ac:dyDescent="0.3">
      <c r="A463" s="62" t="s">
        <v>22</v>
      </c>
      <c r="B463" s="63" t="s">
        <v>484</v>
      </c>
      <c r="C463" s="64">
        <v>1154</v>
      </c>
      <c r="D463" s="78">
        <v>3801789</v>
      </c>
      <c r="E463" s="78">
        <v>364750</v>
      </c>
      <c r="F463" s="76">
        <f t="shared" si="71"/>
        <v>12028.141209047293</v>
      </c>
      <c r="G463" s="74">
        <f t="shared" si="63"/>
        <v>7.6383859382681127E-4</v>
      </c>
      <c r="H463" s="73">
        <f t="shared" si="64"/>
        <v>10.422999314599041</v>
      </c>
      <c r="I463" s="76">
        <f t="shared" si="65"/>
        <v>-308.11879095270615</v>
      </c>
      <c r="J463" s="77">
        <f t="shared" si="66"/>
        <v>0</v>
      </c>
      <c r="K463" s="87">
        <f t="shared" si="67"/>
        <v>0</v>
      </c>
      <c r="L463" s="76">
        <f t="shared" si="68"/>
        <v>166103.23640850716</v>
      </c>
      <c r="M463" s="76">
        <f t="shared" si="69"/>
        <v>0</v>
      </c>
      <c r="N463" s="76">
        <f t="shared" si="70"/>
        <v>166103.23640850716</v>
      </c>
    </row>
    <row r="464" spans="1:14" x14ac:dyDescent="0.3">
      <c r="A464" s="62" t="s">
        <v>30</v>
      </c>
      <c r="B464" s="63" t="s">
        <v>485</v>
      </c>
      <c r="C464" s="64">
        <v>65</v>
      </c>
      <c r="D464" s="78">
        <v>116709.21</v>
      </c>
      <c r="E464" s="78">
        <v>8750</v>
      </c>
      <c r="F464" s="76">
        <f t="shared" si="71"/>
        <v>866.98270285714295</v>
      </c>
      <c r="G464" s="74">
        <f t="shared" si="63"/>
        <v>5.505712288482698E-5</v>
      </c>
      <c r="H464" s="73">
        <f t="shared" si="64"/>
        <v>13.33819542857143</v>
      </c>
      <c r="I464" s="76">
        <f t="shared" si="65"/>
        <v>172.13270285714296</v>
      </c>
      <c r="J464" s="77">
        <f t="shared" si="66"/>
        <v>172.13270285714296</v>
      </c>
      <c r="K464" s="87">
        <f t="shared" si="67"/>
        <v>8.667426144403636E-5</v>
      </c>
      <c r="L464" s="76">
        <f t="shared" si="68"/>
        <v>11972.642351957633</v>
      </c>
      <c r="M464" s="76">
        <f t="shared" si="69"/>
        <v>5058.7119451030967</v>
      </c>
      <c r="N464" s="76">
        <f t="shared" si="70"/>
        <v>17031.35429706073</v>
      </c>
    </row>
    <row r="465" spans="1:14" x14ac:dyDescent="0.3">
      <c r="A465" s="62" t="s">
        <v>50</v>
      </c>
      <c r="B465" s="63" t="s">
        <v>486</v>
      </c>
      <c r="C465" s="64">
        <v>396</v>
      </c>
      <c r="D465" s="78">
        <v>1129564</v>
      </c>
      <c r="E465" s="78">
        <v>185700</v>
      </c>
      <c r="F465" s="76">
        <f t="shared" si="71"/>
        <v>2408.7632956381258</v>
      </c>
      <c r="G465" s="74">
        <f t="shared" si="63"/>
        <v>1.5296680813972537E-4</v>
      </c>
      <c r="H465" s="73">
        <f t="shared" si="64"/>
        <v>6.0827355950457731</v>
      </c>
      <c r="I465" s="76">
        <f t="shared" si="65"/>
        <v>-1824.4767043618735</v>
      </c>
      <c r="J465" s="77">
        <f t="shared" si="66"/>
        <v>0</v>
      </c>
      <c r="K465" s="87">
        <f t="shared" si="67"/>
        <v>0</v>
      </c>
      <c r="L465" s="76">
        <f t="shared" si="68"/>
        <v>33263.940969246833</v>
      </c>
      <c r="M465" s="76">
        <f t="shared" si="69"/>
        <v>0</v>
      </c>
      <c r="N465" s="76">
        <f t="shared" si="70"/>
        <v>33263.940969246833</v>
      </c>
    </row>
    <row r="466" spans="1:14" x14ac:dyDescent="0.3">
      <c r="A466" s="62" t="s">
        <v>16</v>
      </c>
      <c r="B466" s="63" t="s">
        <v>487</v>
      </c>
      <c r="C466" s="64">
        <v>241</v>
      </c>
      <c r="D466" s="78">
        <v>416931</v>
      </c>
      <c r="E466" s="78">
        <v>34250</v>
      </c>
      <c r="F466" s="76">
        <f t="shared" si="71"/>
        <v>2933.7334598540147</v>
      </c>
      <c r="G466" s="74">
        <f t="shared" si="63"/>
        <v>1.8630466683846407E-4</v>
      </c>
      <c r="H466" s="73">
        <f t="shared" si="64"/>
        <v>12.173167883211679</v>
      </c>
      <c r="I466" s="76">
        <f t="shared" si="65"/>
        <v>357.4434598540148</v>
      </c>
      <c r="J466" s="77">
        <f t="shared" si="66"/>
        <v>357.4434598540148</v>
      </c>
      <c r="K466" s="87">
        <f t="shared" si="67"/>
        <v>1.7998409004568868E-4</v>
      </c>
      <c r="L466" s="76">
        <f t="shared" si="68"/>
        <v>40513.543528666014</v>
      </c>
      <c r="M466" s="76">
        <f t="shared" si="69"/>
        <v>10504.706369266478</v>
      </c>
      <c r="N466" s="76">
        <f t="shared" si="70"/>
        <v>51018.249897932488</v>
      </c>
    </row>
    <row r="467" spans="1:14" x14ac:dyDescent="0.3">
      <c r="A467" s="62" t="s">
        <v>18</v>
      </c>
      <c r="B467" s="63" t="s">
        <v>488</v>
      </c>
      <c r="C467" s="64">
        <v>11715</v>
      </c>
      <c r="D467" s="78">
        <v>38466847</v>
      </c>
      <c r="E467" s="78">
        <v>6641400</v>
      </c>
      <c r="F467" s="76">
        <f t="shared" si="71"/>
        <v>67853.029873972351</v>
      </c>
      <c r="G467" s="74">
        <f t="shared" si="63"/>
        <v>4.3089586350083123E-3</v>
      </c>
      <c r="H467" s="73">
        <f t="shared" si="64"/>
        <v>5.7919786490800131</v>
      </c>
      <c r="I467" s="76">
        <f t="shared" si="65"/>
        <v>-57380.32012602764</v>
      </c>
      <c r="J467" s="77">
        <f t="shared" si="66"/>
        <v>0</v>
      </c>
      <c r="K467" s="87">
        <f t="shared" si="67"/>
        <v>0</v>
      </c>
      <c r="L467" s="76">
        <f t="shared" si="68"/>
        <v>937019.91573830484</v>
      </c>
      <c r="M467" s="76">
        <f t="shared" si="69"/>
        <v>0</v>
      </c>
      <c r="N467" s="76">
        <f t="shared" si="70"/>
        <v>937019.91573830484</v>
      </c>
    </row>
    <row r="468" spans="1:14" x14ac:dyDescent="0.3">
      <c r="A468" s="62" t="s">
        <v>20</v>
      </c>
      <c r="B468" s="63" t="s">
        <v>489</v>
      </c>
      <c r="C468" s="64">
        <v>126</v>
      </c>
      <c r="D468" s="78">
        <v>396738.71</v>
      </c>
      <c r="E468" s="78">
        <v>30550</v>
      </c>
      <c r="F468" s="76">
        <f t="shared" si="71"/>
        <v>1636.3036811783961</v>
      </c>
      <c r="G468" s="74">
        <f t="shared" si="63"/>
        <v>1.0391230707907018E-4</v>
      </c>
      <c r="H468" s="73">
        <f t="shared" si="64"/>
        <v>12.986537152209493</v>
      </c>
      <c r="I468" s="76">
        <f t="shared" si="65"/>
        <v>289.36368117839623</v>
      </c>
      <c r="J468" s="77">
        <f t="shared" si="66"/>
        <v>289.36368117839623</v>
      </c>
      <c r="K468" s="87">
        <f t="shared" si="67"/>
        <v>1.4570376772436966E-4</v>
      </c>
      <c r="L468" s="76">
        <f t="shared" si="68"/>
        <v>22596.620081783491</v>
      </c>
      <c r="M468" s="76">
        <f t="shared" si="69"/>
        <v>8503.9477458911788</v>
      </c>
      <c r="N468" s="76">
        <f t="shared" si="70"/>
        <v>31100.567827674669</v>
      </c>
    </row>
    <row r="469" spans="1:14" x14ac:dyDescent="0.3">
      <c r="A469" s="62" t="s">
        <v>41</v>
      </c>
      <c r="B469" s="63" t="s">
        <v>490</v>
      </c>
      <c r="C469" s="64">
        <v>1974</v>
      </c>
      <c r="D469" s="78">
        <v>4833757.0199999996</v>
      </c>
      <c r="E469" s="78">
        <v>699750</v>
      </c>
      <c r="F469" s="76">
        <f t="shared" si="71"/>
        <v>13636.064819549838</v>
      </c>
      <c r="G469" s="74">
        <f t="shared" si="63"/>
        <v>8.6594864460534497E-4</v>
      </c>
      <c r="H469" s="73">
        <f t="shared" si="64"/>
        <v>6.9078342550911032</v>
      </c>
      <c r="I469" s="76">
        <f t="shared" si="65"/>
        <v>-7465.9951804501616</v>
      </c>
      <c r="J469" s="77">
        <f t="shared" si="66"/>
        <v>0</v>
      </c>
      <c r="K469" s="87">
        <f t="shared" si="67"/>
        <v>0</v>
      </c>
      <c r="L469" s="76">
        <f t="shared" si="68"/>
        <v>188307.94044051768</v>
      </c>
      <c r="M469" s="76">
        <f t="shared" si="69"/>
        <v>0</v>
      </c>
      <c r="N469" s="76">
        <f t="shared" si="70"/>
        <v>188307.94044051768</v>
      </c>
    </row>
    <row r="470" spans="1:14" x14ac:dyDescent="0.3">
      <c r="A470" s="62" t="s">
        <v>37</v>
      </c>
      <c r="B470" s="63" t="s">
        <v>491</v>
      </c>
      <c r="C470" s="64">
        <v>54</v>
      </c>
      <c r="D470" s="78">
        <v>239558.17</v>
      </c>
      <c r="E470" s="78">
        <v>39650</v>
      </c>
      <c r="F470" s="76">
        <f t="shared" si="71"/>
        <v>326.25828953341744</v>
      </c>
      <c r="G470" s="74">
        <f t="shared" si="63"/>
        <v>2.0718801747529963E-5</v>
      </c>
      <c r="H470" s="73">
        <f t="shared" si="64"/>
        <v>6.0418201765447668</v>
      </c>
      <c r="I470" s="76">
        <f t="shared" si="65"/>
        <v>-251.00171046658258</v>
      </c>
      <c r="J470" s="77">
        <f t="shared" si="66"/>
        <v>0</v>
      </c>
      <c r="K470" s="87">
        <f t="shared" si="67"/>
        <v>0</v>
      </c>
      <c r="L470" s="76">
        <f t="shared" si="68"/>
        <v>4505.4806769180595</v>
      </c>
      <c r="M470" s="76">
        <f t="shared" si="69"/>
        <v>0</v>
      </c>
      <c r="N470" s="76">
        <f t="shared" si="70"/>
        <v>4505.4806769180595</v>
      </c>
    </row>
    <row r="471" spans="1:14" x14ac:dyDescent="0.3">
      <c r="A471" s="62" t="s">
        <v>22</v>
      </c>
      <c r="B471" s="63" t="s">
        <v>492</v>
      </c>
      <c r="C471" s="64">
        <v>3755</v>
      </c>
      <c r="D471" s="78">
        <v>4140040</v>
      </c>
      <c r="E471" s="78">
        <v>565950</v>
      </c>
      <c r="F471" s="76">
        <f t="shared" si="71"/>
        <v>27468.592985246047</v>
      </c>
      <c r="G471" s="74">
        <f t="shared" si="63"/>
        <v>1.7443735549487473E-3</v>
      </c>
      <c r="H471" s="73">
        <f t="shared" si="64"/>
        <v>7.3152045233677887</v>
      </c>
      <c r="I471" s="76">
        <f t="shared" si="65"/>
        <v>-12672.357014753952</v>
      </c>
      <c r="J471" s="77">
        <f t="shared" si="66"/>
        <v>0</v>
      </c>
      <c r="K471" s="87">
        <f t="shared" si="67"/>
        <v>0</v>
      </c>
      <c r="L471" s="76">
        <f t="shared" si="68"/>
        <v>379328.95159274357</v>
      </c>
      <c r="M471" s="76">
        <f t="shared" si="69"/>
        <v>0</v>
      </c>
      <c r="N471" s="76">
        <f t="shared" si="70"/>
        <v>379328.95159274357</v>
      </c>
    </row>
    <row r="472" spans="1:14" x14ac:dyDescent="0.3">
      <c r="A472" s="62" t="s">
        <v>35</v>
      </c>
      <c r="B472" s="63" t="s">
        <v>493</v>
      </c>
      <c r="C472" s="64">
        <v>1813</v>
      </c>
      <c r="D472" s="78">
        <v>2003225</v>
      </c>
      <c r="E472" s="78">
        <v>161300</v>
      </c>
      <c r="F472" s="76">
        <f t="shared" si="71"/>
        <v>22516.099969001862</v>
      </c>
      <c r="G472" s="74">
        <f t="shared" si="63"/>
        <v>1.4298689913824628E-3</v>
      </c>
      <c r="H472" s="73">
        <f t="shared" si="64"/>
        <v>12.419249845009299</v>
      </c>
      <c r="I472" s="76">
        <f t="shared" si="65"/>
        <v>3135.1299690018595</v>
      </c>
      <c r="J472" s="77">
        <f t="shared" si="66"/>
        <v>3135.1299690018595</v>
      </c>
      <c r="K472" s="87">
        <f t="shared" si="67"/>
        <v>1.5786371217317153E-3</v>
      </c>
      <c r="L472" s="76">
        <f t="shared" si="68"/>
        <v>310937.24384741642</v>
      </c>
      <c r="M472" s="76">
        <f t="shared" si="69"/>
        <v>92136.585090415771</v>
      </c>
      <c r="N472" s="76">
        <f t="shared" si="70"/>
        <v>403073.82893783221</v>
      </c>
    </row>
    <row r="473" spans="1:14" x14ac:dyDescent="0.3">
      <c r="A473" s="62" t="s">
        <v>53</v>
      </c>
      <c r="B473" s="63" t="s">
        <v>494</v>
      </c>
      <c r="C473" s="64">
        <v>20720</v>
      </c>
      <c r="D473" s="78">
        <v>45466738.479999997</v>
      </c>
      <c r="E473" s="78">
        <v>4077650</v>
      </c>
      <c r="F473" s="76">
        <f t="shared" si="71"/>
        <v>231032.78145637806</v>
      </c>
      <c r="G473" s="74">
        <f t="shared" si="63"/>
        <v>1.4671573258784057E-2</v>
      </c>
      <c r="H473" s="73">
        <f t="shared" si="64"/>
        <v>11.15023076526921</v>
      </c>
      <c r="I473" s="76">
        <f t="shared" si="65"/>
        <v>9535.9814563780474</v>
      </c>
      <c r="J473" s="77">
        <f t="shared" si="66"/>
        <v>9535.9814563780474</v>
      </c>
      <c r="K473" s="87">
        <f t="shared" si="67"/>
        <v>4.8016683416720971E-3</v>
      </c>
      <c r="L473" s="76">
        <f t="shared" si="68"/>
        <v>3190459.1116288784</v>
      </c>
      <c r="M473" s="76">
        <f t="shared" si="69"/>
        <v>280247.63743875327</v>
      </c>
      <c r="N473" s="76">
        <f t="shared" si="70"/>
        <v>3470706.7490676316</v>
      </c>
    </row>
    <row r="474" spans="1:14" x14ac:dyDescent="0.3">
      <c r="A474" s="62" t="s">
        <v>26</v>
      </c>
      <c r="B474" s="63" t="s">
        <v>495</v>
      </c>
      <c r="C474" s="64">
        <v>443</v>
      </c>
      <c r="D474" s="78">
        <v>622730</v>
      </c>
      <c r="E474" s="78">
        <v>42700</v>
      </c>
      <c r="F474" s="76">
        <f t="shared" si="71"/>
        <v>6460.641451990632</v>
      </c>
      <c r="G474" s="74">
        <f t="shared" si="63"/>
        <v>4.1027846249392405E-4</v>
      </c>
      <c r="H474" s="73">
        <f t="shared" si="64"/>
        <v>14.58384074941452</v>
      </c>
      <c r="I474" s="76">
        <f t="shared" si="65"/>
        <v>1724.9714519906327</v>
      </c>
      <c r="J474" s="77">
        <f t="shared" si="66"/>
        <v>1724.9714519906327</v>
      </c>
      <c r="K474" s="87">
        <f t="shared" si="67"/>
        <v>8.6857769692617643E-4</v>
      </c>
      <c r="L474" s="76">
        <f t="shared" si="68"/>
        <v>89218.561355383339</v>
      </c>
      <c r="M474" s="76">
        <f t="shared" si="69"/>
        <v>50694.223377116621</v>
      </c>
      <c r="N474" s="76">
        <f t="shared" si="70"/>
        <v>139912.78473249997</v>
      </c>
    </row>
    <row r="475" spans="1:14" x14ac:dyDescent="0.3">
      <c r="A475" s="62" t="s">
        <v>26</v>
      </c>
      <c r="B475" s="63" t="s">
        <v>496</v>
      </c>
      <c r="C475" s="64">
        <v>83</v>
      </c>
      <c r="D475" s="78">
        <v>218057</v>
      </c>
      <c r="E475" s="78">
        <v>22100</v>
      </c>
      <c r="F475" s="76">
        <f t="shared" si="71"/>
        <v>818.94710407239813</v>
      </c>
      <c r="G475" s="74">
        <f t="shared" si="63"/>
        <v>5.2006656184139268E-5</v>
      </c>
      <c r="H475" s="73">
        <f t="shared" si="64"/>
        <v>9.8668325791855196</v>
      </c>
      <c r="I475" s="76">
        <f t="shared" si="65"/>
        <v>-68.322895927601834</v>
      </c>
      <c r="J475" s="77">
        <f t="shared" si="66"/>
        <v>0</v>
      </c>
      <c r="K475" s="87">
        <f t="shared" si="67"/>
        <v>0</v>
      </c>
      <c r="L475" s="76">
        <f t="shared" si="68"/>
        <v>11309.292272980745</v>
      </c>
      <c r="M475" s="76">
        <f t="shared" si="69"/>
        <v>0</v>
      </c>
      <c r="N475" s="76">
        <f t="shared" si="70"/>
        <v>11309.292272980745</v>
      </c>
    </row>
    <row r="476" spans="1:14" x14ac:dyDescent="0.3">
      <c r="A476" s="62" t="s">
        <v>26</v>
      </c>
      <c r="B476" s="63" t="s">
        <v>497</v>
      </c>
      <c r="C476" s="64">
        <v>250</v>
      </c>
      <c r="D476" s="78">
        <v>930375.25</v>
      </c>
      <c r="E476" s="78">
        <v>77950</v>
      </c>
      <c r="F476" s="76">
        <f t="shared" si="71"/>
        <v>2983.8847017318794</v>
      </c>
      <c r="G476" s="74">
        <f t="shared" si="63"/>
        <v>1.8948948595630435E-4</v>
      </c>
      <c r="H476" s="73">
        <f t="shared" si="64"/>
        <v>11.935538806927518</v>
      </c>
      <c r="I476" s="76">
        <f t="shared" si="65"/>
        <v>311.3847017318796</v>
      </c>
      <c r="J476" s="77">
        <f t="shared" si="66"/>
        <v>311.3847017318796</v>
      </c>
      <c r="K476" s="87">
        <f t="shared" si="67"/>
        <v>1.5679204822561266E-4</v>
      </c>
      <c r="L476" s="76">
        <f t="shared" si="68"/>
        <v>41206.109690057048</v>
      </c>
      <c r="M476" s="76">
        <f t="shared" si="69"/>
        <v>9151.1112300416535</v>
      </c>
      <c r="N476" s="76">
        <f t="shared" si="70"/>
        <v>50357.220920098698</v>
      </c>
    </row>
    <row r="477" spans="1:14" x14ac:dyDescent="0.3">
      <c r="A477" s="62" t="s">
        <v>28</v>
      </c>
      <c r="B477" s="63" t="s">
        <v>498</v>
      </c>
      <c r="C477" s="64">
        <v>752</v>
      </c>
      <c r="D477" s="78">
        <v>1879331.15</v>
      </c>
      <c r="E477" s="78">
        <v>385550</v>
      </c>
      <c r="F477" s="76">
        <f t="shared" si="71"/>
        <v>3665.5609513681752</v>
      </c>
      <c r="G477" s="74">
        <f t="shared" si="63"/>
        <v>2.3277885369133485E-4</v>
      </c>
      <c r="H477" s="73">
        <f t="shared" si="64"/>
        <v>4.8744161587342756</v>
      </c>
      <c r="I477" s="76">
        <f t="shared" si="65"/>
        <v>-4373.3190486318244</v>
      </c>
      <c r="J477" s="77">
        <f t="shared" si="66"/>
        <v>0</v>
      </c>
      <c r="K477" s="87">
        <f t="shared" si="67"/>
        <v>0</v>
      </c>
      <c r="L477" s="76">
        <f t="shared" si="68"/>
        <v>50619.753018606782</v>
      </c>
      <c r="M477" s="76">
        <f t="shared" si="69"/>
        <v>0</v>
      </c>
      <c r="N477" s="76">
        <f t="shared" si="70"/>
        <v>50619.753018606782</v>
      </c>
    </row>
    <row r="478" spans="1:14" x14ac:dyDescent="0.3">
      <c r="A478" s="62" t="s">
        <v>28</v>
      </c>
      <c r="B478" s="63" t="s">
        <v>499</v>
      </c>
      <c r="C478" s="64">
        <v>2497</v>
      </c>
      <c r="D478" s="78">
        <v>3466544</v>
      </c>
      <c r="E478" s="78">
        <v>361250</v>
      </c>
      <c r="F478" s="76">
        <f t="shared" si="71"/>
        <v>23961.135966782007</v>
      </c>
      <c r="G478" s="74">
        <f t="shared" si="63"/>
        <v>1.5216349796087463E-3</v>
      </c>
      <c r="H478" s="73">
        <f t="shared" si="64"/>
        <v>9.5959695501730096</v>
      </c>
      <c r="I478" s="76">
        <f t="shared" si="65"/>
        <v>-2731.7940332179937</v>
      </c>
      <c r="J478" s="77">
        <f t="shared" si="66"/>
        <v>0</v>
      </c>
      <c r="K478" s="87">
        <f t="shared" si="67"/>
        <v>0</v>
      </c>
      <c r="L478" s="76">
        <f t="shared" si="68"/>
        <v>330892.54299019149</v>
      </c>
      <c r="M478" s="76">
        <f t="shared" si="69"/>
        <v>0</v>
      </c>
      <c r="N478" s="76">
        <f t="shared" si="70"/>
        <v>330892.54299019149</v>
      </c>
    </row>
    <row r="479" spans="1:14" x14ac:dyDescent="0.3">
      <c r="A479" s="62" t="s">
        <v>20</v>
      </c>
      <c r="B479" s="63" t="s">
        <v>500</v>
      </c>
      <c r="C479" s="64">
        <v>507</v>
      </c>
      <c r="D479" s="78">
        <v>980638.99</v>
      </c>
      <c r="E479" s="78">
        <v>116650</v>
      </c>
      <c r="F479" s="76">
        <f t="shared" si="71"/>
        <v>4262.1857516502359</v>
      </c>
      <c r="G479" s="74">
        <f t="shared" si="63"/>
        <v>2.7066708933549781E-4</v>
      </c>
      <c r="H479" s="73">
        <f t="shared" si="64"/>
        <v>8.4066780111444483</v>
      </c>
      <c r="I479" s="76">
        <f t="shared" si="65"/>
        <v>-1157.6442483497644</v>
      </c>
      <c r="J479" s="77">
        <f t="shared" si="66"/>
        <v>0</v>
      </c>
      <c r="K479" s="87">
        <f t="shared" si="67"/>
        <v>0</v>
      </c>
      <c r="L479" s="76">
        <f t="shared" si="68"/>
        <v>58858.87397055301</v>
      </c>
      <c r="M479" s="76">
        <f t="shared" si="69"/>
        <v>0</v>
      </c>
      <c r="N479" s="76">
        <f t="shared" si="70"/>
        <v>58858.87397055301</v>
      </c>
    </row>
    <row r="480" spans="1:14" x14ac:dyDescent="0.3">
      <c r="A480" s="62" t="s">
        <v>20</v>
      </c>
      <c r="B480" s="63" t="s">
        <v>501</v>
      </c>
      <c r="C480" s="64">
        <v>205</v>
      </c>
      <c r="D480" s="78">
        <v>290487</v>
      </c>
      <c r="E480" s="78">
        <v>18050</v>
      </c>
      <c r="F480" s="76">
        <f t="shared" si="71"/>
        <v>3299.159833795014</v>
      </c>
      <c r="G480" s="74">
        <f t="shared" si="63"/>
        <v>2.0951081006268649E-4</v>
      </c>
      <c r="H480" s="73">
        <f t="shared" si="64"/>
        <v>16.093462603878116</v>
      </c>
      <c r="I480" s="76">
        <f t="shared" si="65"/>
        <v>1107.709833795014</v>
      </c>
      <c r="J480" s="77">
        <f t="shared" si="66"/>
        <v>1107.709833795014</v>
      </c>
      <c r="K480" s="87">
        <f t="shared" si="67"/>
        <v>5.5776694460064359E-4</v>
      </c>
      <c r="L480" s="76">
        <f t="shared" si="68"/>
        <v>45559.917887404779</v>
      </c>
      <c r="M480" s="76">
        <f t="shared" si="69"/>
        <v>32553.866144642787</v>
      </c>
      <c r="N480" s="76">
        <f t="shared" si="70"/>
        <v>78113.784032047566</v>
      </c>
    </row>
    <row r="481" spans="1:14" x14ac:dyDescent="0.3">
      <c r="A481" s="62" t="s">
        <v>16</v>
      </c>
      <c r="B481" s="63" t="s">
        <v>502</v>
      </c>
      <c r="C481" s="64">
        <v>142</v>
      </c>
      <c r="D481" s="78">
        <v>509610.71</v>
      </c>
      <c r="E481" s="78">
        <v>89300</v>
      </c>
      <c r="F481" s="76">
        <f t="shared" si="71"/>
        <v>810.35521634938414</v>
      </c>
      <c r="G481" s="74">
        <f t="shared" si="63"/>
        <v>5.1461034435724109E-5</v>
      </c>
      <c r="H481" s="73">
        <f t="shared" si="64"/>
        <v>5.7067268756998883</v>
      </c>
      <c r="I481" s="76">
        <f t="shared" si="65"/>
        <v>-707.62478365061577</v>
      </c>
      <c r="J481" s="77">
        <f t="shared" si="66"/>
        <v>0</v>
      </c>
      <c r="K481" s="87">
        <f t="shared" si="67"/>
        <v>0</v>
      </c>
      <c r="L481" s="76">
        <f t="shared" si="68"/>
        <v>11190.642156321184</v>
      </c>
      <c r="M481" s="76">
        <f t="shared" si="69"/>
        <v>0</v>
      </c>
      <c r="N481" s="76">
        <f t="shared" si="70"/>
        <v>11190.642156321184</v>
      </c>
    </row>
    <row r="482" spans="1:14" x14ac:dyDescent="0.3">
      <c r="A482" s="62" t="s">
        <v>50</v>
      </c>
      <c r="B482" s="63" t="s">
        <v>503</v>
      </c>
      <c r="C482" s="64">
        <v>3976</v>
      </c>
      <c r="D482" s="78">
        <v>5364483</v>
      </c>
      <c r="E482" s="78">
        <v>433400</v>
      </c>
      <c r="F482" s="76">
        <f t="shared" si="71"/>
        <v>49213.623461005998</v>
      </c>
      <c r="G482" s="74">
        <f t="shared" si="63"/>
        <v>3.1252763239345491E-3</v>
      </c>
      <c r="H482" s="73">
        <f t="shared" si="64"/>
        <v>12.377671896631288</v>
      </c>
      <c r="I482" s="76">
        <f t="shared" si="65"/>
        <v>6710.1834610060023</v>
      </c>
      <c r="J482" s="77">
        <f t="shared" si="66"/>
        <v>6710.1834610060023</v>
      </c>
      <c r="K482" s="87">
        <f t="shared" si="67"/>
        <v>3.3787896546269122E-3</v>
      </c>
      <c r="L482" s="76">
        <f t="shared" si="68"/>
        <v>679618.07150335319</v>
      </c>
      <c r="M482" s="76">
        <f t="shared" si="69"/>
        <v>197201.83709771856</v>
      </c>
      <c r="N482" s="76">
        <f t="shared" si="70"/>
        <v>876819.90860107169</v>
      </c>
    </row>
    <row r="483" spans="1:14" x14ac:dyDescent="0.3">
      <c r="A483" s="62" t="s">
        <v>53</v>
      </c>
      <c r="B483" s="63" t="s">
        <v>504</v>
      </c>
      <c r="C483" s="64">
        <v>19380</v>
      </c>
      <c r="D483" s="78">
        <v>41411317</v>
      </c>
      <c r="E483" s="78">
        <v>4103400</v>
      </c>
      <c r="F483" s="76">
        <f t="shared" si="71"/>
        <v>195582.03525369207</v>
      </c>
      <c r="G483" s="74">
        <f t="shared" si="63"/>
        <v>1.242029871361968E-2</v>
      </c>
      <c r="H483" s="73">
        <f t="shared" si="64"/>
        <v>10.091952283472242</v>
      </c>
      <c r="I483" s="76">
        <f t="shared" si="65"/>
        <v>-11590.164746307937</v>
      </c>
      <c r="J483" s="77">
        <f t="shared" si="66"/>
        <v>0</v>
      </c>
      <c r="K483" s="87">
        <f t="shared" si="67"/>
        <v>0</v>
      </c>
      <c r="L483" s="76">
        <f t="shared" si="68"/>
        <v>2700900.2034799154</v>
      </c>
      <c r="M483" s="76">
        <f t="shared" si="69"/>
        <v>0</v>
      </c>
      <c r="N483" s="76">
        <f t="shared" si="70"/>
        <v>2700900.2034799154</v>
      </c>
    </row>
    <row r="484" spans="1:14" x14ac:dyDescent="0.3">
      <c r="A484" s="62" t="s">
        <v>22</v>
      </c>
      <c r="B484" s="63" t="s">
        <v>505</v>
      </c>
      <c r="C484" s="64">
        <v>2739</v>
      </c>
      <c r="D484" s="78">
        <v>4615038</v>
      </c>
      <c r="E484" s="78">
        <v>482300</v>
      </c>
      <c r="F484" s="76">
        <f t="shared" si="71"/>
        <v>26208.975911258553</v>
      </c>
      <c r="G484" s="74">
        <f t="shared" si="63"/>
        <v>1.6643824642363148E-3</v>
      </c>
      <c r="H484" s="73">
        <f t="shared" si="64"/>
        <v>9.5688119427742073</v>
      </c>
      <c r="I484" s="76">
        <f t="shared" si="65"/>
        <v>-3070.9340887414446</v>
      </c>
      <c r="J484" s="77">
        <f t="shared" si="66"/>
        <v>0</v>
      </c>
      <c r="K484" s="87">
        <f t="shared" si="67"/>
        <v>0</v>
      </c>
      <c r="L484" s="76">
        <f t="shared" si="68"/>
        <v>361934.20464153873</v>
      </c>
      <c r="M484" s="76">
        <f t="shared" si="69"/>
        <v>0</v>
      </c>
      <c r="N484" s="76">
        <f t="shared" si="70"/>
        <v>361934.20464153873</v>
      </c>
    </row>
    <row r="485" spans="1:14" x14ac:dyDescent="0.3">
      <c r="A485" s="62" t="s">
        <v>30</v>
      </c>
      <c r="B485" s="63" t="s">
        <v>506</v>
      </c>
      <c r="C485" s="64">
        <v>402</v>
      </c>
      <c r="D485" s="78">
        <v>509182.44</v>
      </c>
      <c r="E485" s="78">
        <v>36350</v>
      </c>
      <c r="F485" s="76">
        <f t="shared" si="71"/>
        <v>5631.1235455295737</v>
      </c>
      <c r="G485" s="74">
        <f t="shared" si="63"/>
        <v>3.5760051498622583E-4</v>
      </c>
      <c r="H485" s="73">
        <f t="shared" si="64"/>
        <v>14.007770013755158</v>
      </c>
      <c r="I485" s="76">
        <f t="shared" si="65"/>
        <v>1333.7435455295736</v>
      </c>
      <c r="J485" s="77">
        <f t="shared" si="66"/>
        <v>1333.7435455295736</v>
      </c>
      <c r="K485" s="87">
        <f t="shared" si="67"/>
        <v>6.7158206921590308E-4</v>
      </c>
      <c r="L485" s="76">
        <f t="shared" si="68"/>
        <v>77763.291041600212</v>
      </c>
      <c r="M485" s="76">
        <f t="shared" si="69"/>
        <v>39196.644760026371</v>
      </c>
      <c r="N485" s="76">
        <f t="shared" si="70"/>
        <v>116959.93580162659</v>
      </c>
    </row>
    <row r="486" spans="1:14" x14ac:dyDescent="0.3">
      <c r="A486" s="62" t="s">
        <v>22</v>
      </c>
      <c r="B486" s="63" t="s">
        <v>507</v>
      </c>
      <c r="C486" s="64">
        <v>8144</v>
      </c>
      <c r="D486" s="78">
        <v>14919486</v>
      </c>
      <c r="E486" s="78">
        <v>1062750</v>
      </c>
      <c r="F486" s="76">
        <f t="shared" si="71"/>
        <v>114330.08137755822</v>
      </c>
      <c r="G486" s="74">
        <f t="shared" si="63"/>
        <v>7.2604508937633306E-3</v>
      </c>
      <c r="H486" s="73">
        <f t="shared" si="64"/>
        <v>14.038565984474241</v>
      </c>
      <c r="I486" s="76">
        <f t="shared" si="65"/>
        <v>27270.721377558224</v>
      </c>
      <c r="J486" s="77">
        <f t="shared" si="66"/>
        <v>27270.721377558224</v>
      </c>
      <c r="K486" s="87">
        <f t="shared" si="67"/>
        <v>1.3731670944641E-2</v>
      </c>
      <c r="L486" s="76">
        <f t="shared" si="68"/>
        <v>1578847.1556499619</v>
      </c>
      <c r="M486" s="76">
        <f t="shared" si="69"/>
        <v>801444.01205809263</v>
      </c>
      <c r="N486" s="76">
        <f t="shared" si="70"/>
        <v>2380291.1677080547</v>
      </c>
    </row>
    <row r="487" spans="1:14" x14ac:dyDescent="0.3">
      <c r="A487" s="62" t="s">
        <v>32</v>
      </c>
      <c r="B487" s="63" t="s">
        <v>508</v>
      </c>
      <c r="C487" s="64">
        <v>451</v>
      </c>
      <c r="D487" s="78">
        <v>2117847.52</v>
      </c>
      <c r="E487" s="78">
        <v>296300</v>
      </c>
      <c r="F487" s="76">
        <f t="shared" si="71"/>
        <v>3223.5883615254807</v>
      </c>
      <c r="G487" s="74">
        <f t="shared" si="63"/>
        <v>2.0471169720654849E-4</v>
      </c>
      <c r="H487" s="73">
        <f t="shared" si="64"/>
        <v>7.1476460344245698</v>
      </c>
      <c r="I487" s="76">
        <f t="shared" si="65"/>
        <v>-1597.6016384745187</v>
      </c>
      <c r="J487" s="77">
        <f t="shared" si="66"/>
        <v>0</v>
      </c>
      <c r="K487" s="87">
        <f t="shared" si="67"/>
        <v>0</v>
      </c>
      <c r="L487" s="76">
        <f t="shared" si="68"/>
        <v>44516.309743306556</v>
      </c>
      <c r="M487" s="76">
        <f t="shared" si="69"/>
        <v>0</v>
      </c>
      <c r="N487" s="76">
        <f t="shared" si="70"/>
        <v>44516.309743306556</v>
      </c>
    </row>
    <row r="488" spans="1:14" x14ac:dyDescent="0.3">
      <c r="A488" s="62" t="s">
        <v>62</v>
      </c>
      <c r="B488" s="63" t="s">
        <v>509</v>
      </c>
      <c r="C488" s="64">
        <v>3923</v>
      </c>
      <c r="D488" s="78">
        <v>4958163.76</v>
      </c>
      <c r="E488" s="78">
        <v>505300</v>
      </c>
      <c r="F488" s="76">
        <f t="shared" si="71"/>
        <v>38493.719434949533</v>
      </c>
      <c r="G488" s="74">
        <f t="shared" si="63"/>
        <v>2.4445164064285669E-3</v>
      </c>
      <c r="H488" s="73">
        <f t="shared" si="64"/>
        <v>9.8123169602216507</v>
      </c>
      <c r="I488" s="76">
        <f t="shared" si="65"/>
        <v>-3443.1505650504623</v>
      </c>
      <c r="J488" s="77">
        <f t="shared" si="66"/>
        <v>0</v>
      </c>
      <c r="K488" s="87">
        <f t="shared" si="67"/>
        <v>0</v>
      </c>
      <c r="L488" s="76">
        <f t="shared" si="68"/>
        <v>531581.00394903903</v>
      </c>
      <c r="M488" s="76">
        <f t="shared" si="69"/>
        <v>0</v>
      </c>
      <c r="N488" s="76">
        <f t="shared" si="70"/>
        <v>531581.00394903903</v>
      </c>
    </row>
    <row r="489" spans="1:14" x14ac:dyDescent="0.3">
      <c r="A489" s="62" t="s">
        <v>26</v>
      </c>
      <c r="B489" s="63" t="s">
        <v>510</v>
      </c>
      <c r="C489" s="64">
        <v>200</v>
      </c>
      <c r="D489" s="78">
        <v>435300.81</v>
      </c>
      <c r="E489" s="78">
        <v>41500</v>
      </c>
      <c r="F489" s="76">
        <f t="shared" si="71"/>
        <v>2097.8352289156628</v>
      </c>
      <c r="G489" s="74">
        <f t="shared" si="63"/>
        <v>1.3322154134090081E-4</v>
      </c>
      <c r="H489" s="73">
        <f t="shared" si="64"/>
        <v>10.489176144578312</v>
      </c>
      <c r="I489" s="76">
        <f t="shared" si="65"/>
        <v>-40.164771084337403</v>
      </c>
      <c r="J489" s="77">
        <f t="shared" si="66"/>
        <v>0</v>
      </c>
      <c r="K489" s="87">
        <f t="shared" si="67"/>
        <v>0</v>
      </c>
      <c r="L489" s="76">
        <f t="shared" si="68"/>
        <v>28970.163794932127</v>
      </c>
      <c r="M489" s="76">
        <f t="shared" si="69"/>
        <v>0</v>
      </c>
      <c r="N489" s="76">
        <f t="shared" si="70"/>
        <v>28970.163794932127</v>
      </c>
    </row>
    <row r="490" spans="1:14" x14ac:dyDescent="0.3">
      <c r="A490" s="62" t="s">
        <v>22</v>
      </c>
      <c r="B490" s="63" t="s">
        <v>511</v>
      </c>
      <c r="C490" s="64">
        <v>6216</v>
      </c>
      <c r="D490" s="78">
        <v>13840501.08</v>
      </c>
      <c r="E490" s="78">
        <v>1090250</v>
      </c>
      <c r="F490" s="76">
        <f t="shared" si="71"/>
        <v>78910.85045932584</v>
      </c>
      <c r="G490" s="74">
        <f t="shared" si="63"/>
        <v>5.0111777044313079E-3</v>
      </c>
      <c r="H490" s="73">
        <f t="shared" si="64"/>
        <v>12.694795762439808</v>
      </c>
      <c r="I490" s="76">
        <f t="shared" si="65"/>
        <v>12461.81045932585</v>
      </c>
      <c r="J490" s="77">
        <f t="shared" si="66"/>
        <v>12461.81045932585</v>
      </c>
      <c r="K490" s="87">
        <f t="shared" si="67"/>
        <v>6.2749158055924528E-3</v>
      </c>
      <c r="L490" s="76">
        <f t="shared" si="68"/>
        <v>1089723.4594471427</v>
      </c>
      <c r="M490" s="76">
        <f t="shared" si="69"/>
        <v>366233.19323883136</v>
      </c>
      <c r="N490" s="76">
        <f t="shared" si="70"/>
        <v>1455956.652685974</v>
      </c>
    </row>
    <row r="491" spans="1:14" x14ac:dyDescent="0.3">
      <c r="A491" s="62" t="s">
        <v>28</v>
      </c>
      <c r="B491" s="63" t="s">
        <v>512</v>
      </c>
      <c r="C491" s="64">
        <v>3898</v>
      </c>
      <c r="D491" s="78">
        <v>10761688</v>
      </c>
      <c r="E491" s="78">
        <v>837050</v>
      </c>
      <c r="F491" s="76">
        <f t="shared" si="71"/>
        <v>50115.357295263129</v>
      </c>
      <c r="G491" s="74">
        <f t="shared" si="63"/>
        <v>3.1825402928216903E-3</v>
      </c>
      <c r="H491" s="73">
        <f t="shared" si="64"/>
        <v>12.856684785855085</v>
      </c>
      <c r="I491" s="76">
        <f t="shared" si="65"/>
        <v>8445.7372952631249</v>
      </c>
      <c r="J491" s="77">
        <f t="shared" si="66"/>
        <v>8445.7372952631249</v>
      </c>
      <c r="K491" s="87">
        <f t="shared" si="67"/>
        <v>4.2526959158063768E-3</v>
      </c>
      <c r="L491" s="76">
        <f t="shared" si="68"/>
        <v>692070.61139675754</v>
      </c>
      <c r="M491" s="76">
        <f t="shared" si="69"/>
        <v>248207.06020173521</v>
      </c>
      <c r="N491" s="76">
        <f t="shared" si="70"/>
        <v>940277.67159849277</v>
      </c>
    </row>
    <row r="492" spans="1:14" x14ac:dyDescent="0.3">
      <c r="A492" s="62" t="s">
        <v>26</v>
      </c>
      <c r="B492" s="63" t="s">
        <v>513</v>
      </c>
      <c r="C492" s="64">
        <v>1212</v>
      </c>
      <c r="D492" s="78">
        <v>1428478</v>
      </c>
      <c r="E492" s="78">
        <v>88500</v>
      </c>
      <c r="F492" s="76">
        <f t="shared" si="71"/>
        <v>19562.885152542374</v>
      </c>
      <c r="G492" s="74">
        <f t="shared" si="63"/>
        <v>1.2423271747818918E-3</v>
      </c>
      <c r="H492" s="73">
        <f t="shared" si="64"/>
        <v>16.140994350282487</v>
      </c>
      <c r="I492" s="76">
        <f t="shared" si="65"/>
        <v>6606.6051525423745</v>
      </c>
      <c r="J492" s="77">
        <f t="shared" si="66"/>
        <v>6606.6051525423745</v>
      </c>
      <c r="K492" s="87">
        <f t="shared" si="67"/>
        <v>3.3266346995330033E-3</v>
      </c>
      <c r="L492" s="76">
        <f t="shared" si="68"/>
        <v>270154.67151990632</v>
      </c>
      <c r="M492" s="76">
        <f t="shared" si="69"/>
        <v>194157.83199246333</v>
      </c>
      <c r="N492" s="76">
        <f t="shared" si="70"/>
        <v>464312.50351236964</v>
      </c>
    </row>
    <row r="493" spans="1:14" x14ac:dyDescent="0.3">
      <c r="A493" s="62" t="s">
        <v>35</v>
      </c>
      <c r="B493" s="63" t="s">
        <v>514</v>
      </c>
      <c r="C493" s="64">
        <v>1404</v>
      </c>
      <c r="D493" s="78">
        <v>2900158</v>
      </c>
      <c r="E493" s="78">
        <v>346050</v>
      </c>
      <c r="F493" s="76">
        <f t="shared" si="71"/>
        <v>11766.570819245773</v>
      </c>
      <c r="G493" s="74">
        <f t="shared" si="63"/>
        <v>7.472277513649318E-4</v>
      </c>
      <c r="H493" s="73">
        <f t="shared" si="64"/>
        <v>8.3807484467562485</v>
      </c>
      <c r="I493" s="76">
        <f t="shared" si="65"/>
        <v>-3242.1891807542265</v>
      </c>
      <c r="J493" s="77">
        <f t="shared" si="66"/>
        <v>0</v>
      </c>
      <c r="K493" s="87">
        <f t="shared" si="67"/>
        <v>0</v>
      </c>
      <c r="L493" s="76">
        <f t="shared" si="68"/>
        <v>162491.0666193807</v>
      </c>
      <c r="M493" s="76">
        <f t="shared" si="69"/>
        <v>0</v>
      </c>
      <c r="N493" s="76">
        <f t="shared" si="70"/>
        <v>162491.0666193807</v>
      </c>
    </row>
    <row r="494" spans="1:14" x14ac:dyDescent="0.3">
      <c r="A494" s="62" t="s">
        <v>30</v>
      </c>
      <c r="B494" s="63" t="s">
        <v>515</v>
      </c>
      <c r="C494" s="64">
        <v>206</v>
      </c>
      <c r="D494" s="78">
        <v>634732</v>
      </c>
      <c r="E494" s="78">
        <v>48450</v>
      </c>
      <c r="F494" s="76">
        <f t="shared" si="71"/>
        <v>2698.7573168214653</v>
      </c>
      <c r="G494" s="74">
        <f t="shared" si="63"/>
        <v>1.7138267319394095E-4</v>
      </c>
      <c r="H494" s="73">
        <f t="shared" si="64"/>
        <v>13.10076367389061</v>
      </c>
      <c r="I494" s="76">
        <f t="shared" si="65"/>
        <v>496.61731682146569</v>
      </c>
      <c r="J494" s="77">
        <f t="shared" si="66"/>
        <v>496.61731682146569</v>
      </c>
      <c r="K494" s="87">
        <f t="shared" si="67"/>
        <v>2.50062529904865E-4</v>
      </c>
      <c r="L494" s="76">
        <f t="shared" si="68"/>
        <v>37268.62836196203</v>
      </c>
      <c r="M494" s="76">
        <f t="shared" si="69"/>
        <v>14594.809185299138</v>
      </c>
      <c r="N494" s="76">
        <f t="shared" si="70"/>
        <v>51863.437547261172</v>
      </c>
    </row>
    <row r="495" spans="1:14" x14ac:dyDescent="0.3">
      <c r="A495" s="62" t="s">
        <v>41</v>
      </c>
      <c r="B495" s="63" t="s">
        <v>516</v>
      </c>
      <c r="C495" s="64">
        <v>3227</v>
      </c>
      <c r="D495" s="78">
        <v>6006749.9800000004</v>
      </c>
      <c r="E495" s="78">
        <v>746600</v>
      </c>
      <c r="F495" s="76">
        <f t="shared" si="71"/>
        <v>25962.740671658186</v>
      </c>
      <c r="G495" s="74">
        <f t="shared" si="63"/>
        <v>1.6487454696335678E-3</v>
      </c>
      <c r="H495" s="73">
        <f t="shared" si="64"/>
        <v>8.0454727832842217</v>
      </c>
      <c r="I495" s="76">
        <f t="shared" si="65"/>
        <v>-8533.8893283418147</v>
      </c>
      <c r="J495" s="77">
        <f t="shared" si="66"/>
        <v>0</v>
      </c>
      <c r="K495" s="87">
        <f t="shared" si="67"/>
        <v>0</v>
      </c>
      <c r="L495" s="76">
        <f t="shared" si="68"/>
        <v>358533.80640006479</v>
      </c>
      <c r="M495" s="76">
        <f t="shared" si="69"/>
        <v>0</v>
      </c>
      <c r="N495" s="76">
        <f t="shared" si="70"/>
        <v>358533.80640006479</v>
      </c>
    </row>
    <row r="496" spans="1:14" x14ac:dyDescent="0.3">
      <c r="A496" s="62" t="s">
        <v>53</v>
      </c>
      <c r="B496" s="63" t="s">
        <v>517</v>
      </c>
      <c r="C496" s="64">
        <v>9002</v>
      </c>
      <c r="D496" s="78">
        <v>39461125</v>
      </c>
      <c r="E496" s="78">
        <v>3177600</v>
      </c>
      <c r="F496" s="76">
        <f t="shared" si="71"/>
        <v>111791.61859579557</v>
      </c>
      <c r="G496" s="74">
        <f t="shared" si="63"/>
        <v>7.0992476115600235E-3</v>
      </c>
      <c r="H496" s="73">
        <f t="shared" si="64"/>
        <v>12.418531281470292</v>
      </c>
      <c r="I496" s="76">
        <f t="shared" si="65"/>
        <v>15560.238595795574</v>
      </c>
      <c r="J496" s="77">
        <f t="shared" si="66"/>
        <v>15560.238595795574</v>
      </c>
      <c r="K496" s="87">
        <f t="shared" si="67"/>
        <v>7.8350723935524669E-3</v>
      </c>
      <c r="L496" s="76">
        <f t="shared" si="68"/>
        <v>1543792.1229374956</v>
      </c>
      <c r="M496" s="76">
        <f t="shared" si="69"/>
        <v>457291.1686545267</v>
      </c>
      <c r="N496" s="76">
        <f t="shared" si="70"/>
        <v>2001083.2915920224</v>
      </c>
    </row>
    <row r="497" spans="1:14" x14ac:dyDescent="0.3">
      <c r="A497" s="62" t="s">
        <v>18</v>
      </c>
      <c r="B497" s="63" t="s">
        <v>518</v>
      </c>
      <c r="C497" s="64">
        <v>14029</v>
      </c>
      <c r="D497" s="78">
        <v>58937635</v>
      </c>
      <c r="E497" s="78">
        <v>8105450</v>
      </c>
      <c r="F497" s="76">
        <f t="shared" si="71"/>
        <v>102009.89228420384</v>
      </c>
      <c r="G497" s="74">
        <f t="shared" si="63"/>
        <v>6.4780660057583775E-3</v>
      </c>
      <c r="H497" s="73">
        <f t="shared" si="64"/>
        <v>7.2713587771190991</v>
      </c>
      <c r="I497" s="76">
        <f t="shared" si="65"/>
        <v>-47960.11771579615</v>
      </c>
      <c r="J497" s="77">
        <f t="shared" si="66"/>
        <v>0</v>
      </c>
      <c r="K497" s="87">
        <f t="shared" si="67"/>
        <v>0</v>
      </c>
      <c r="L497" s="76">
        <f t="shared" si="68"/>
        <v>1408710.8689199989</v>
      </c>
      <c r="M497" s="76">
        <f t="shared" si="69"/>
        <v>0</v>
      </c>
      <c r="N497" s="76">
        <f t="shared" si="70"/>
        <v>1408710.8689199989</v>
      </c>
    </row>
    <row r="498" spans="1:14" x14ac:dyDescent="0.3">
      <c r="A498" s="66" t="s">
        <v>539</v>
      </c>
      <c r="B498" s="67"/>
      <c r="C498" s="79">
        <f>SUBTOTAL(109,tblExpense2[July 1, 2023 Census Population])</f>
        <v>1395722</v>
      </c>
      <c r="D498" s="79">
        <f>SUBTOTAL(109,tblExpense2[[2023 Tax Assessment ]])</f>
        <v>3084426915.1400003</v>
      </c>
      <c r="E498" s="79">
        <f>SUBTOTAL(109,tblExpense2[2025 State Valuation])</f>
        <v>311085600</v>
      </c>
      <c r="F498" s="75">
        <f>_xlfn.AGGREGATE(9,2,F12:F497)</f>
        <v>15746967.103071636</v>
      </c>
      <c r="G498" s="85">
        <f>SUBTOTAL(109,tblExpense2[Rev I Distribution Percentage])</f>
        <v>0.99999999999999989</v>
      </c>
      <c r="H498" s="80">
        <f>SUBTOTAL(109,tblExpense2[Mil Rate])</f>
        <v>5085.5190736509903</v>
      </c>
      <c r="I498" s="75">
        <f>SUBTOTAL(109,tblExpense2[Rev II Preliminary Comp Number])</f>
        <v>826698.92307163368</v>
      </c>
      <c r="J498" s="72">
        <f>SUBTOTAL(109,tblExpense2[Rev II Computed Number])</f>
        <v>1985972.5365907527</v>
      </c>
      <c r="K498" s="88">
        <f>SUBTOTAL(109,tblExpense2[Rev II Distribution Percentage])</f>
        <v>1.0000000000000002</v>
      </c>
      <c r="L498" s="75">
        <f>SUBTOTAL(109,tblExpense2[Rev I Projected Distribution])</f>
        <v>217458554.39999992</v>
      </c>
      <c r="M498" s="75">
        <f>SUBTOTAL(109,tblExpense2[Rev II Projected Distribution])</f>
        <v>58364638.599999994</v>
      </c>
      <c r="N498" s="75">
        <f>SUBTOTAL(109,tblExpense2[FY2026 Total Projected Distribution])</f>
        <v>275823193.00000018</v>
      </c>
    </row>
  </sheetData>
  <mergeCells count="1">
    <mergeCell ref="A1:E1"/>
  </mergeCell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887f585-76b7-4959-b7d5-e1f81a3677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2050768A7774EA9B50FA65C601E76" ma:contentTypeVersion="18" ma:contentTypeDescription="Create a new document." ma:contentTypeScope="" ma:versionID="bf994396bada76f8701fabf24ff490cb">
  <xsd:schema xmlns:xsd="http://www.w3.org/2001/XMLSchema" xmlns:xs="http://www.w3.org/2001/XMLSchema" xmlns:p="http://schemas.microsoft.com/office/2006/metadata/properties" xmlns:ns1="http://schemas.microsoft.com/sharepoint/v3" xmlns:ns3="c887f585-76b7-4959-b7d5-e1f81a367792" xmlns:ns4="707493ba-19b5-4866-a97d-afe234557adc" targetNamespace="http://schemas.microsoft.com/office/2006/metadata/properties" ma:root="true" ma:fieldsID="378de92dcadda7bc709084fbc3ca07d1" ns1:_="" ns3:_="" ns4:_="">
    <xsd:import namespace="http://schemas.microsoft.com/sharepoint/v3"/>
    <xsd:import namespace="c887f585-76b7-4959-b7d5-e1f81a367792"/>
    <xsd:import namespace="707493ba-19b5-4866-a97d-afe234557a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7f585-76b7-4959-b7d5-e1f81a367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493ba-19b5-4866-a97d-afe234557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C7E712-BEBA-4C7B-A99A-1720D49169A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707493ba-19b5-4866-a97d-afe234557adc"/>
    <ds:schemaRef ds:uri="c887f585-76b7-4959-b7d5-e1f81a36779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0E81A9-0683-492B-A089-FACBAACB0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87f585-76b7-4959-b7d5-e1f81a367792"/>
    <ds:schemaRef ds:uri="707493ba-19b5-4866-a97d-afe234557a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76183A-C386-4CB3-A487-87BB83DEC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Projections</vt:lpstr>
      <vt:lpstr>Calculations</vt:lpstr>
      <vt:lpstr>Calculations!TE4_18804_pagetransition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Belka, Sherry</dc:creator>
  <cp:lastModifiedBy>Belka, Sherry</cp:lastModifiedBy>
  <dcterms:created xsi:type="dcterms:W3CDTF">2025-01-23T16:55:29Z</dcterms:created>
  <dcterms:modified xsi:type="dcterms:W3CDTF">2025-01-31T21:14:32Z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0x010100DA02050768A7774EA9B50FA65C601E76</vt:lpwstr>
  </property>
</Properties>
</file>